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160" tabRatio="854" firstSheet="1" activeTab="16"/>
  </bookViews>
  <sheets>
    <sheet name="Profissionais e Salários" sheetId="47" r:id="rId1"/>
    <sheet name="Coordenador" sheetId="27" r:id="rId2"/>
    <sheet name="Eng. Sênior" sheetId="37" state="hidden" r:id="rId3"/>
    <sheet name="Eng. Pleno" sheetId="28" r:id="rId4"/>
    <sheet name="Economista" sheetId="32" r:id="rId5"/>
    <sheet name="Supervisor Administrativo" sheetId="34" r:id="rId6"/>
    <sheet name="Contador" sheetId="33" r:id="rId7"/>
    <sheet name="Adv. Sênior" sheetId="30" r:id="rId8"/>
    <sheet name="Adv. Auxiliar" sheetId="31" r:id="rId9"/>
    <sheet name="Adm. Auxiliar" sheetId="43" r:id="rId10"/>
    <sheet name="Assist. Adm." sheetId="44" r:id="rId11"/>
    <sheet name="Téc. Sênior" sheetId="45" r:id="rId12"/>
    <sheet name="Téc. Pleno" sheetId="46" r:id="rId13"/>
    <sheet name="Deslocamentos Aéreo" sheetId="42" r:id="rId14"/>
    <sheet name="Deslocamento Terrestre" sheetId="40" r:id="rId15"/>
    <sheet name="Diárias" sheetId="6" r:id="rId16"/>
    <sheet name="Resumo" sheetId="38" r:id="rId17"/>
  </sheets>
  <externalReferences>
    <externalReference r:id="rId18"/>
  </externalReferences>
  <definedNames>
    <definedName name="_xlnm.Print_Area" localSheetId="9">'Adm. Auxiliar'!$A$1:$D$141</definedName>
    <definedName name="_xlnm.Print_Area" localSheetId="8">'Adv. Auxiliar'!$A$1:$D$141</definedName>
    <definedName name="_xlnm.Print_Area" localSheetId="7">'Adv. Sênior'!$A$1:$D$141</definedName>
    <definedName name="_xlnm.Print_Area" localSheetId="10">'Assist. Adm.'!$A$1:$D$141</definedName>
    <definedName name="_xlnm.Print_Area" localSheetId="6">Contador!$A$1:$D$141</definedName>
    <definedName name="_xlnm.Print_Area" localSheetId="1">Coordenador!$A$1:$D$141</definedName>
    <definedName name="_xlnm.Print_Area" localSheetId="4">Economista!$A$1:$D$141</definedName>
    <definedName name="_xlnm.Print_Area" localSheetId="3">'Eng. Pleno'!$A$1:$D$141</definedName>
    <definedName name="_xlnm.Print_Area" localSheetId="5">'Supervisor Administrativo'!$A$1:$D$141</definedName>
    <definedName name="_xlnm.Print_Area" localSheetId="12">'Téc. Pleno'!$A$1:$D$141</definedName>
    <definedName name="_xlnm.Print_Area" localSheetId="11">'Téc. Sênior'!$A$1:$D$141</definedName>
    <definedName name="CA">[1]Indices!$B$3</definedName>
    <definedName name="DF">[1]Indices!$B$5</definedName>
    <definedName name="ES">[1]Indices!$B$2</definedName>
    <definedName name="Pal_Workbook_GUID" hidden="1">"JSNQI1NMUY7QFUKEVL9TW6LM"</definedName>
    <definedName name="RE">[1]Indices!$B$4</definedName>
    <definedName name="RiskIsInput" hidden="1">FALSE</definedName>
    <definedName name="RiskIsOutput" hidden="1">FALSE</definedName>
    <definedName name="RiskIsStatistics" hidden="1">FALSE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2" i="47" l="1"/>
  <c r="E21" i="47" s="1"/>
  <c r="E26" i="47"/>
  <c r="E25" i="47" s="1"/>
  <c r="E24" i="47" s="1"/>
  <c r="E23" i="47" s="1"/>
  <c r="E19" i="47" l="1"/>
  <c r="E18" i="47" s="1"/>
  <c r="E17" i="47" s="1"/>
  <c r="E20" i="47"/>
  <c r="C68" i="46"/>
  <c r="C68" i="45"/>
  <c r="C68" i="44"/>
  <c r="C68" i="43"/>
  <c r="C68" i="31"/>
  <c r="C68" i="30"/>
  <c r="C68" i="33"/>
  <c r="C68" i="34"/>
  <c r="C68" i="32"/>
  <c r="C68" i="28"/>
  <c r="C68" i="27"/>
  <c r="C67" i="30"/>
  <c r="C67" i="27"/>
  <c r="D32" i="44" l="1"/>
  <c r="D32" i="43"/>
  <c r="D32" i="31"/>
  <c r="D32" i="34"/>
  <c r="D32" i="32"/>
  <c r="D32" i="46" l="1"/>
  <c r="D32" i="45"/>
  <c r="D32" i="30"/>
  <c r="D32" i="33"/>
  <c r="D32" i="28"/>
  <c r="D32" i="27"/>
  <c r="C67" i="46" l="1"/>
  <c r="C67" i="45"/>
  <c r="D25" i="43" l="1"/>
  <c r="D25" i="31"/>
  <c r="C126" i="33"/>
  <c r="C67" i="28" l="1"/>
  <c r="C67" i="32" s="1"/>
  <c r="C67" i="34" s="1"/>
  <c r="C67" i="31" s="1"/>
  <c r="C67" i="43" s="1"/>
  <c r="C67" i="44" s="1"/>
  <c r="C66" i="28"/>
  <c r="C66" i="32" s="1"/>
  <c r="C66" i="34" s="1"/>
  <c r="C66" i="33" s="1"/>
  <c r="C66" i="30" s="1"/>
  <c r="C66" i="31" s="1"/>
  <c r="C66" i="43" s="1"/>
  <c r="C66" i="44" s="1"/>
  <c r="C66" i="45" s="1"/>
  <c r="C66" i="46" s="1"/>
  <c r="D67" i="27"/>
  <c r="C88" i="37" l="1"/>
  <c r="C59" i="27"/>
  <c r="C86" i="37"/>
  <c r="C16" i="6" l="1"/>
  <c r="C16" i="40"/>
  <c r="C21" i="42"/>
  <c r="C22" i="42"/>
  <c r="C20" i="42"/>
  <c r="C16" i="42"/>
  <c r="C89" i="37" l="1"/>
  <c r="C87" i="37"/>
  <c r="C90" i="37"/>
  <c r="C99" i="27"/>
  <c r="D34" i="45" l="1"/>
  <c r="D34" i="46"/>
  <c r="C127" i="46"/>
  <c r="C126" i="46"/>
  <c r="C125" i="46"/>
  <c r="C123" i="46"/>
  <c r="C122" i="46"/>
  <c r="D117" i="46"/>
  <c r="D138" i="46" s="1"/>
  <c r="C99" i="46"/>
  <c r="C105" i="46" s="1"/>
  <c r="C109" i="46" s="1"/>
  <c r="D67" i="46"/>
  <c r="C58" i="46"/>
  <c r="C57" i="46"/>
  <c r="C56" i="46"/>
  <c r="C55" i="46"/>
  <c r="C54" i="46"/>
  <c r="C53" i="46"/>
  <c r="C52" i="46"/>
  <c r="C51" i="46"/>
  <c r="C40" i="46"/>
  <c r="C127" i="45"/>
  <c r="C126" i="45"/>
  <c r="C125" i="45"/>
  <c r="C123" i="45"/>
  <c r="C122" i="45"/>
  <c r="D117" i="45"/>
  <c r="D138" i="45" s="1"/>
  <c r="C99" i="45"/>
  <c r="C105" i="45" s="1"/>
  <c r="C109" i="45" s="1"/>
  <c r="D67" i="45"/>
  <c r="C58" i="45"/>
  <c r="C57" i="45"/>
  <c r="C56" i="45"/>
  <c r="C55" i="45"/>
  <c r="C54" i="45"/>
  <c r="C53" i="45"/>
  <c r="C52" i="45"/>
  <c r="C51" i="45"/>
  <c r="C40" i="45"/>
  <c r="C99" i="44"/>
  <c r="C127" i="44"/>
  <c r="C126" i="44"/>
  <c r="C125" i="44"/>
  <c r="C123" i="44"/>
  <c r="C122" i="44"/>
  <c r="D117" i="44"/>
  <c r="D138" i="44" s="1"/>
  <c r="D67" i="44"/>
  <c r="C58" i="44"/>
  <c r="C57" i="44"/>
  <c r="C56" i="44"/>
  <c r="C55" i="44"/>
  <c r="C54" i="44"/>
  <c r="C53" i="44"/>
  <c r="C52" i="44"/>
  <c r="C51" i="44"/>
  <c r="C40" i="44"/>
  <c r="C127" i="43"/>
  <c r="C126" i="43"/>
  <c r="C125" i="43"/>
  <c r="C123" i="43"/>
  <c r="C122" i="43"/>
  <c r="D117" i="43"/>
  <c r="D138" i="43" s="1"/>
  <c r="C99" i="43"/>
  <c r="D67" i="43"/>
  <c r="C58" i="43"/>
  <c r="C57" i="43"/>
  <c r="C56" i="43"/>
  <c r="C55" i="43"/>
  <c r="C54" i="43"/>
  <c r="C53" i="43"/>
  <c r="C52" i="43"/>
  <c r="C51" i="43"/>
  <c r="C40" i="43"/>
  <c r="C124" i="44" l="1"/>
  <c r="C124" i="45"/>
  <c r="C124" i="43"/>
  <c r="C124" i="46"/>
  <c r="D66" i="46"/>
  <c r="C72" i="46" s="1"/>
  <c r="D79" i="46" s="1"/>
  <c r="C59" i="44"/>
  <c r="C59" i="46"/>
  <c r="D66" i="43"/>
  <c r="C59" i="45"/>
  <c r="D40" i="46"/>
  <c r="D103" i="46"/>
  <c r="D99" i="46"/>
  <c r="D88" i="46"/>
  <c r="D57" i="46"/>
  <c r="D55" i="46"/>
  <c r="D53" i="46"/>
  <c r="D51" i="46"/>
  <c r="D102" i="46"/>
  <c r="D85" i="46"/>
  <c r="D101" i="46"/>
  <c r="D58" i="46"/>
  <c r="D56" i="46"/>
  <c r="D54" i="46"/>
  <c r="D52" i="46"/>
  <c r="D134" i="46"/>
  <c r="D104" i="46"/>
  <c r="D100" i="46"/>
  <c r="D86" i="46"/>
  <c r="D103" i="45"/>
  <c r="D99" i="45"/>
  <c r="D88" i="45"/>
  <c r="D57" i="45"/>
  <c r="D55" i="45"/>
  <c r="D53" i="45"/>
  <c r="D51" i="45"/>
  <c r="D102" i="45"/>
  <c r="D85" i="45"/>
  <c r="D101" i="45"/>
  <c r="D58" i="45"/>
  <c r="D56" i="45"/>
  <c r="D54" i="45"/>
  <c r="D52" i="45"/>
  <c r="D40" i="45"/>
  <c r="D134" i="45"/>
  <c r="D104" i="45"/>
  <c r="D100" i="45"/>
  <c r="D86" i="45"/>
  <c r="D66" i="45"/>
  <c r="D66" i="44"/>
  <c r="C105" i="44"/>
  <c r="C109" i="44" s="1"/>
  <c r="C59" i="43"/>
  <c r="D34" i="43"/>
  <c r="D34" i="44"/>
  <c r="C78" i="46" l="1"/>
  <c r="D87" i="46"/>
  <c r="D90" i="46"/>
  <c r="D89" i="46"/>
  <c r="D87" i="44"/>
  <c r="D89" i="44"/>
  <c r="D90" i="44"/>
  <c r="D87" i="45"/>
  <c r="D90" i="45"/>
  <c r="D89" i="45"/>
  <c r="D53" i="43"/>
  <c r="D54" i="43"/>
  <c r="D58" i="43"/>
  <c r="C72" i="43"/>
  <c r="D79" i="43" s="1"/>
  <c r="D51" i="43"/>
  <c r="D40" i="43"/>
  <c r="D52" i="43"/>
  <c r="D99" i="43"/>
  <c r="D55" i="43"/>
  <c r="C78" i="45"/>
  <c r="C78" i="44"/>
  <c r="C72" i="44"/>
  <c r="D79" i="44" s="1"/>
  <c r="C72" i="45"/>
  <c r="D79" i="45" s="1"/>
  <c r="D59" i="46"/>
  <c r="D78" i="46" s="1"/>
  <c r="D105" i="46"/>
  <c r="D109" i="46" s="1"/>
  <c r="D110" i="46" s="1"/>
  <c r="D137" i="46" s="1"/>
  <c r="D59" i="45"/>
  <c r="D78" i="45" s="1"/>
  <c r="D105" i="45"/>
  <c r="D109" i="45" s="1"/>
  <c r="D110" i="45" s="1"/>
  <c r="D137" i="45" s="1"/>
  <c r="C78" i="43"/>
  <c r="D57" i="43"/>
  <c r="D56" i="43"/>
  <c r="D134" i="43"/>
  <c r="D103" i="44"/>
  <c r="D101" i="44"/>
  <c r="D99" i="44"/>
  <c r="D88" i="44"/>
  <c r="D86" i="44"/>
  <c r="D58" i="44"/>
  <c r="D56" i="44"/>
  <c r="D54" i="44"/>
  <c r="D52" i="44"/>
  <c r="D40" i="44"/>
  <c r="D53" i="44"/>
  <c r="D134" i="44"/>
  <c r="D104" i="44"/>
  <c r="D102" i="44"/>
  <c r="D100" i="44"/>
  <c r="D85" i="44"/>
  <c r="D57" i="44"/>
  <c r="D55" i="44"/>
  <c r="D51" i="44"/>
  <c r="D59" i="43" l="1"/>
  <c r="D78" i="43" s="1"/>
  <c r="C91" i="44"/>
  <c r="D91" i="46"/>
  <c r="D136" i="46" s="1"/>
  <c r="D91" i="45"/>
  <c r="D136" i="45" s="1"/>
  <c r="C91" i="46"/>
  <c r="C91" i="45"/>
  <c r="D91" i="44"/>
  <c r="D136" i="44" s="1"/>
  <c r="D105" i="44"/>
  <c r="D109" i="44" s="1"/>
  <c r="D110" i="44" s="1"/>
  <c r="D137" i="44" s="1"/>
  <c r="D59" i="44"/>
  <c r="D78" i="44" s="1"/>
  <c r="C41" i="27"/>
  <c r="C41" i="46" l="1"/>
  <c r="C41" i="43"/>
  <c r="C41" i="45"/>
  <c r="C41" i="44"/>
  <c r="C41" i="37"/>
  <c r="C41" i="33"/>
  <c r="C41" i="28"/>
  <c r="C41" i="30"/>
  <c r="C41" i="34"/>
  <c r="C41" i="31"/>
  <c r="C41" i="32"/>
  <c r="D14" i="42"/>
  <c r="D16" i="42" s="1"/>
  <c r="D17" i="42" s="1"/>
  <c r="D41" i="45" l="1"/>
  <c r="D42" i="45" s="1"/>
  <c r="C42" i="45"/>
  <c r="C43" i="45" s="1"/>
  <c r="D41" i="46"/>
  <c r="D42" i="46" s="1"/>
  <c r="C42" i="46"/>
  <c r="C42" i="44"/>
  <c r="C43" i="44" s="1"/>
  <c r="D41" i="44"/>
  <c r="D42" i="44" s="1"/>
  <c r="C42" i="43"/>
  <c r="C43" i="43" s="1"/>
  <c r="D41" i="43"/>
  <c r="D42" i="43" s="1"/>
  <c r="C23" i="42"/>
  <c r="C43" i="46" l="1"/>
  <c r="D43" i="46" s="1"/>
  <c r="D44" i="46" s="1"/>
  <c r="D77" i="46" s="1"/>
  <c r="D80" i="46" s="1"/>
  <c r="C44" i="43"/>
  <c r="C77" i="43" s="1"/>
  <c r="D43" i="43"/>
  <c r="D44" i="43" s="1"/>
  <c r="D77" i="43" s="1"/>
  <c r="D80" i="43" s="1"/>
  <c r="C44" i="45"/>
  <c r="C77" i="45" s="1"/>
  <c r="D43" i="45"/>
  <c r="D44" i="45" s="1"/>
  <c r="D77" i="45" s="1"/>
  <c r="D80" i="45" s="1"/>
  <c r="C44" i="44"/>
  <c r="C77" i="44" s="1"/>
  <c r="D43" i="44"/>
  <c r="D44" i="44" s="1"/>
  <c r="D77" i="44" s="1"/>
  <c r="D80" i="44" s="1"/>
  <c r="D21" i="42"/>
  <c r="D23" i="42"/>
  <c r="D25" i="42" s="1"/>
  <c r="D30" i="38" s="1"/>
  <c r="D20" i="42"/>
  <c r="D22" i="42"/>
  <c r="C44" i="46" l="1"/>
  <c r="C77" i="46" s="1"/>
  <c r="D135" i="44"/>
  <c r="D139" i="44" s="1"/>
  <c r="D122" i="44"/>
  <c r="D123" i="44" s="1"/>
  <c r="D135" i="46"/>
  <c r="D139" i="46" s="1"/>
  <c r="D122" i="46"/>
  <c r="D123" i="46" s="1"/>
  <c r="D135" i="43"/>
  <c r="D122" i="45"/>
  <c r="D123" i="45" s="1"/>
  <c r="D135" i="45"/>
  <c r="D139" i="45" s="1"/>
  <c r="C22" i="6"/>
  <c r="C21" i="6"/>
  <c r="C20" i="6"/>
  <c r="D14" i="6"/>
  <c r="D16" i="6" s="1"/>
  <c r="D17" i="6" s="1"/>
  <c r="C22" i="40"/>
  <c r="C21" i="40"/>
  <c r="C20" i="40"/>
  <c r="D14" i="40"/>
  <c r="D16" i="40" s="1"/>
  <c r="D17" i="40" s="1"/>
  <c r="D103" i="43"/>
  <c r="D104" i="43"/>
  <c r="D102" i="43"/>
  <c r="D101" i="43"/>
  <c r="D127" i="46" l="1"/>
  <c r="D126" i="45"/>
  <c r="D124" i="45"/>
  <c r="D128" i="45" s="1"/>
  <c r="D140" i="45" s="1"/>
  <c r="D141" i="45" s="1"/>
  <c r="D23" i="38" s="1"/>
  <c r="D127" i="45"/>
  <c r="D125" i="45"/>
  <c r="C105" i="43"/>
  <c r="C109" i="43" s="1"/>
  <c r="D100" i="43"/>
  <c r="D105" i="43" s="1"/>
  <c r="D109" i="43" s="1"/>
  <c r="D110" i="43" s="1"/>
  <c r="D137" i="43" s="1"/>
  <c r="D86" i="43"/>
  <c r="D87" i="43"/>
  <c r="D85" i="43"/>
  <c r="D124" i="46"/>
  <c r="D128" i="46" s="1"/>
  <c r="D140" i="46" s="1"/>
  <c r="D141" i="46" s="1"/>
  <c r="D24" i="38" s="1"/>
  <c r="D125" i="46"/>
  <c r="D126" i="46"/>
  <c r="D90" i="43"/>
  <c r="D88" i="43"/>
  <c r="D89" i="43"/>
  <c r="D125" i="44"/>
  <c r="D126" i="44"/>
  <c r="D124" i="44"/>
  <c r="D128" i="44" s="1"/>
  <c r="D140" i="44" s="1"/>
  <c r="D141" i="44" s="1"/>
  <c r="D22" i="38" s="1"/>
  <c r="E22" i="38" s="1"/>
  <c r="F22" i="38" s="1"/>
  <c r="D127" i="44"/>
  <c r="C23" i="6"/>
  <c r="D20" i="6" s="1"/>
  <c r="C23" i="40"/>
  <c r="D20" i="40" s="1"/>
  <c r="E30" i="38"/>
  <c r="D26" i="42" s="1"/>
  <c r="F30" i="38"/>
  <c r="C127" i="30"/>
  <c r="C126" i="30"/>
  <c r="C125" i="30"/>
  <c r="C123" i="30"/>
  <c r="C127" i="31"/>
  <c r="C126" i="31"/>
  <c r="C125" i="31"/>
  <c r="C123" i="31"/>
  <c r="C127" i="32"/>
  <c r="C126" i="32"/>
  <c r="C125" i="32"/>
  <c r="C123" i="32"/>
  <c r="C127" i="33"/>
  <c r="C125" i="33"/>
  <c r="C123" i="33"/>
  <c r="C127" i="34"/>
  <c r="C126" i="34"/>
  <c r="C125" i="34"/>
  <c r="C123" i="34"/>
  <c r="C122" i="30"/>
  <c r="C122" i="31"/>
  <c r="C122" i="32"/>
  <c r="C122" i="33"/>
  <c r="C122" i="34"/>
  <c r="C99" i="30"/>
  <c r="C99" i="31"/>
  <c r="C99" i="32"/>
  <c r="C99" i="33"/>
  <c r="C99" i="34"/>
  <c r="C58" i="30"/>
  <c r="C57" i="30"/>
  <c r="C56" i="30"/>
  <c r="C55" i="30"/>
  <c r="C54" i="30"/>
  <c r="C53" i="30"/>
  <c r="C52" i="30"/>
  <c r="C58" i="31"/>
  <c r="C57" i="31"/>
  <c r="C56" i="31"/>
  <c r="C55" i="31"/>
  <c r="C54" i="31"/>
  <c r="C53" i="31"/>
  <c r="C52" i="31"/>
  <c r="C58" i="32"/>
  <c r="C57" i="32"/>
  <c r="C56" i="32"/>
  <c r="C55" i="32"/>
  <c r="C54" i="32"/>
  <c r="C53" i="32"/>
  <c r="C52" i="32"/>
  <c r="C58" i="33"/>
  <c r="C57" i="33"/>
  <c r="C56" i="33"/>
  <c r="C55" i="33"/>
  <c r="C54" i="33"/>
  <c r="C53" i="33"/>
  <c r="C52" i="33"/>
  <c r="C58" i="34"/>
  <c r="C57" i="34"/>
  <c r="C56" i="34"/>
  <c r="C55" i="34"/>
  <c r="C54" i="34"/>
  <c r="C53" i="34"/>
  <c r="C52" i="34"/>
  <c r="C51" i="30"/>
  <c r="C51" i="31"/>
  <c r="C51" i="32"/>
  <c r="C51" i="33"/>
  <c r="C51" i="34"/>
  <c r="C40" i="30"/>
  <c r="C40" i="31"/>
  <c r="C40" i="32"/>
  <c r="C40" i="33"/>
  <c r="C40" i="34"/>
  <c r="C127" i="37"/>
  <c r="C126" i="37"/>
  <c r="C125" i="37"/>
  <c r="C123" i="37"/>
  <c r="C122" i="37"/>
  <c r="C104" i="37"/>
  <c r="C103" i="37"/>
  <c r="C102" i="37"/>
  <c r="C101" i="37"/>
  <c r="C100" i="37"/>
  <c r="C99" i="37"/>
  <c r="C85" i="37"/>
  <c r="C40" i="37"/>
  <c r="C58" i="37"/>
  <c r="C57" i="37"/>
  <c r="C56" i="37"/>
  <c r="C55" i="37"/>
  <c r="C54" i="37"/>
  <c r="C53" i="37"/>
  <c r="C52" i="37"/>
  <c r="C51" i="37"/>
  <c r="D23" i="6" l="1"/>
  <c r="D25" i="6" s="1"/>
  <c r="D32" i="38" s="1"/>
  <c r="E32" i="38" s="1"/>
  <c r="D26" i="6" s="1"/>
  <c r="C91" i="43"/>
  <c r="D21" i="6"/>
  <c r="D91" i="43"/>
  <c r="D22" i="6"/>
  <c r="D23" i="40"/>
  <c r="D25" i="40" s="1"/>
  <c r="D31" i="38" s="1"/>
  <c r="D21" i="40"/>
  <c r="D22" i="40"/>
  <c r="C124" i="37"/>
  <c r="D117" i="37"/>
  <c r="D138" i="37" s="1"/>
  <c r="C105" i="37"/>
  <c r="C109" i="37" s="1"/>
  <c r="D67" i="37"/>
  <c r="C59" i="37"/>
  <c r="C42" i="37"/>
  <c r="D66" i="37"/>
  <c r="C40" i="28"/>
  <c r="C127" i="28"/>
  <c r="C126" i="28"/>
  <c r="C125" i="28"/>
  <c r="C123" i="28"/>
  <c r="C122" i="28"/>
  <c r="C99" i="28"/>
  <c r="C58" i="28"/>
  <c r="C57" i="28"/>
  <c r="C56" i="28"/>
  <c r="C55" i="28"/>
  <c r="C54" i="28"/>
  <c r="C53" i="28"/>
  <c r="C52" i="28"/>
  <c r="C51" i="28"/>
  <c r="D34" i="37" l="1"/>
  <c r="C72" i="37" s="1"/>
  <c r="D79" i="37" s="1"/>
  <c r="D136" i="43"/>
  <c r="D139" i="43" s="1"/>
  <c r="D122" i="43"/>
  <c r="D123" i="43" s="1"/>
  <c r="F32" i="38"/>
  <c r="C43" i="37"/>
  <c r="C78" i="37"/>
  <c r="D134" i="37"/>
  <c r="C124" i="34"/>
  <c r="D117" i="34"/>
  <c r="D138" i="34" s="1"/>
  <c r="C105" i="34"/>
  <c r="C109" i="34" s="1"/>
  <c r="D67" i="34"/>
  <c r="C59" i="34"/>
  <c r="C42" i="34"/>
  <c r="D66" i="34"/>
  <c r="C124" i="33"/>
  <c r="D117" i="33"/>
  <c r="D138" i="33" s="1"/>
  <c r="C105" i="33"/>
  <c r="C109" i="33" s="1"/>
  <c r="D67" i="33"/>
  <c r="C59" i="33"/>
  <c r="C42" i="33"/>
  <c r="D66" i="33"/>
  <c r="C124" i="32"/>
  <c r="D117" i="32"/>
  <c r="D138" i="32" s="1"/>
  <c r="D67" i="32"/>
  <c r="C59" i="32"/>
  <c r="C42" i="32"/>
  <c r="D66" i="32"/>
  <c r="D66" i="31"/>
  <c r="C124" i="31"/>
  <c r="D117" i="31"/>
  <c r="D138" i="31" s="1"/>
  <c r="C105" i="31"/>
  <c r="C109" i="31" s="1"/>
  <c r="D67" i="31"/>
  <c r="C59" i="31"/>
  <c r="C42" i="31"/>
  <c r="D138" i="30"/>
  <c r="C124" i="30"/>
  <c r="D117" i="30"/>
  <c r="C105" i="30"/>
  <c r="C109" i="30" s="1"/>
  <c r="D67" i="30"/>
  <c r="C59" i="30"/>
  <c r="C42" i="30"/>
  <c r="D34" i="30"/>
  <c r="D66" i="30"/>
  <c r="D34" i="28"/>
  <c r="C124" i="28"/>
  <c r="D117" i="28"/>
  <c r="D138" i="28" s="1"/>
  <c r="D67" i="28"/>
  <c r="C59" i="28"/>
  <c r="C42" i="28"/>
  <c r="D66" i="27"/>
  <c r="C124" i="27"/>
  <c r="D117" i="27"/>
  <c r="D138" i="27" s="1"/>
  <c r="C105" i="27"/>
  <c r="C109" i="27" s="1"/>
  <c r="C42" i="27"/>
  <c r="D90" i="33" l="1"/>
  <c r="C105" i="32"/>
  <c r="C109" i="32" s="1"/>
  <c r="C105" i="28"/>
  <c r="C109" i="28" s="1"/>
  <c r="D90" i="28"/>
  <c r="D89" i="28"/>
  <c r="D87" i="28"/>
  <c r="D89" i="30"/>
  <c r="D90" i="30"/>
  <c r="D103" i="37"/>
  <c r="D100" i="37"/>
  <c r="D51" i="37"/>
  <c r="D88" i="37"/>
  <c r="D53" i="37"/>
  <c r="D52" i="37"/>
  <c r="D99" i="37"/>
  <c r="D101" i="37"/>
  <c r="D41" i="37"/>
  <c r="D54" i="37"/>
  <c r="D90" i="37"/>
  <c r="D102" i="37"/>
  <c r="D58" i="37"/>
  <c r="D40" i="37"/>
  <c r="D89" i="37"/>
  <c r="D102" i="28"/>
  <c r="D34" i="33"/>
  <c r="D58" i="33" s="1"/>
  <c r="D104" i="37"/>
  <c r="D55" i="37"/>
  <c r="D56" i="37"/>
  <c r="D85" i="37"/>
  <c r="D57" i="37"/>
  <c r="D86" i="37"/>
  <c r="D87" i="37"/>
  <c r="D102" i="30"/>
  <c r="C72" i="30"/>
  <c r="D79" i="30" s="1"/>
  <c r="D126" i="43"/>
  <c r="D127" i="43"/>
  <c r="D125" i="43"/>
  <c r="D124" i="43"/>
  <c r="D128" i="43" s="1"/>
  <c r="D140" i="43" s="1"/>
  <c r="D141" i="43" s="1"/>
  <c r="D21" i="38" s="1"/>
  <c r="E21" i="38" s="1"/>
  <c r="F21" i="38" s="1"/>
  <c r="C43" i="34"/>
  <c r="C44" i="34" s="1"/>
  <c r="C77" i="34" s="1"/>
  <c r="F31" i="38"/>
  <c r="F34" i="38" s="1"/>
  <c r="E31" i="38"/>
  <c r="C44" i="37"/>
  <c r="C77" i="37" s="1"/>
  <c r="D43" i="37"/>
  <c r="C78" i="28"/>
  <c r="C91" i="37"/>
  <c r="C78" i="34"/>
  <c r="D34" i="34"/>
  <c r="C72" i="34" s="1"/>
  <c r="D79" i="34" s="1"/>
  <c r="C78" i="33"/>
  <c r="C43" i="33"/>
  <c r="C44" i="33" s="1"/>
  <c r="C77" i="33" s="1"/>
  <c r="D104" i="33"/>
  <c r="C43" i="32"/>
  <c r="C44" i="32" s="1"/>
  <c r="D34" i="32"/>
  <c r="C72" i="32" s="1"/>
  <c r="D79" i="32" s="1"/>
  <c r="C78" i="31"/>
  <c r="C43" i="31"/>
  <c r="C44" i="31" s="1"/>
  <c r="C77" i="31" s="1"/>
  <c r="D34" i="31"/>
  <c r="C72" i="31" s="1"/>
  <c r="D79" i="31" s="1"/>
  <c r="C78" i="30"/>
  <c r="C43" i="30"/>
  <c r="D43" i="30" s="1"/>
  <c r="D51" i="30"/>
  <c r="D54" i="30"/>
  <c r="D58" i="30"/>
  <c r="D85" i="30"/>
  <c r="D99" i="30"/>
  <c r="D103" i="30"/>
  <c r="D134" i="30"/>
  <c r="D41" i="30"/>
  <c r="D52" i="30"/>
  <c r="D55" i="30"/>
  <c r="D88" i="30"/>
  <c r="D100" i="30"/>
  <c r="D104" i="30"/>
  <c r="D56" i="30"/>
  <c r="D86" i="30"/>
  <c r="D101" i="30"/>
  <c r="D40" i="30"/>
  <c r="D53" i="30"/>
  <c r="D57" i="30"/>
  <c r="D66" i="28"/>
  <c r="C43" i="28"/>
  <c r="C44" i="28" s="1"/>
  <c r="C77" i="28" s="1"/>
  <c r="D51" i="28"/>
  <c r="D54" i="28"/>
  <c r="D58" i="28"/>
  <c r="D85" i="28"/>
  <c r="D99" i="28"/>
  <c r="D103" i="28"/>
  <c r="D134" i="28"/>
  <c r="D56" i="28"/>
  <c r="D86" i="28"/>
  <c r="D101" i="28"/>
  <c r="D41" i="28"/>
  <c r="D52" i="28"/>
  <c r="D55" i="28"/>
  <c r="D88" i="28"/>
  <c r="D100" i="28"/>
  <c r="D104" i="28"/>
  <c r="D40" i="28"/>
  <c r="D53" i="28"/>
  <c r="D57" i="28"/>
  <c r="C43" i="27"/>
  <c r="C44" i="27" s="1"/>
  <c r="C77" i="27" s="1"/>
  <c r="C77" i="32" s="1"/>
  <c r="C78" i="27"/>
  <c r="C78" i="32" s="1"/>
  <c r="D34" i="27"/>
  <c r="D99" i="33" l="1"/>
  <c r="D55" i="33"/>
  <c r="D54" i="33"/>
  <c r="D52" i="33"/>
  <c r="D56" i="33"/>
  <c r="D103" i="33"/>
  <c r="D51" i="33"/>
  <c r="D42" i="37"/>
  <c r="D44" i="37" s="1"/>
  <c r="D59" i="37"/>
  <c r="D78" i="37" s="1"/>
  <c r="D100" i="33"/>
  <c r="D41" i="33"/>
  <c r="D85" i="33"/>
  <c r="D89" i="33"/>
  <c r="D86" i="33"/>
  <c r="D88" i="33"/>
  <c r="D134" i="33"/>
  <c r="D105" i="37"/>
  <c r="D109" i="37" s="1"/>
  <c r="D110" i="37" s="1"/>
  <c r="D137" i="37" s="1"/>
  <c r="D91" i="37"/>
  <c r="D136" i="37" s="1"/>
  <c r="D101" i="33"/>
  <c r="C72" i="33"/>
  <c r="D79" i="33" s="1"/>
  <c r="D57" i="33"/>
  <c r="D102" i="33"/>
  <c r="D40" i="33"/>
  <c r="D42" i="33" s="1"/>
  <c r="D53" i="33"/>
  <c r="C72" i="27"/>
  <c r="D79" i="27" s="1"/>
  <c r="D99" i="27"/>
  <c r="C72" i="28"/>
  <c r="D79" i="28" s="1"/>
  <c r="D42" i="28"/>
  <c r="E34" i="38"/>
  <c r="D26" i="40"/>
  <c r="C91" i="27"/>
  <c r="D42" i="30"/>
  <c r="D44" i="30" s="1"/>
  <c r="D77" i="30" s="1"/>
  <c r="D105" i="30"/>
  <c r="D109" i="30" s="1"/>
  <c r="D110" i="30" s="1"/>
  <c r="D137" i="30" s="1"/>
  <c r="C91" i="32"/>
  <c r="C91" i="33"/>
  <c r="C44" i="30"/>
  <c r="C77" i="30" s="1"/>
  <c r="C91" i="30"/>
  <c r="C91" i="34"/>
  <c r="D43" i="28"/>
  <c r="D102" i="34"/>
  <c r="D89" i="34"/>
  <c r="D57" i="34"/>
  <c r="D53" i="34"/>
  <c r="D40" i="34"/>
  <c r="D101" i="34"/>
  <c r="D56" i="34"/>
  <c r="D88" i="34"/>
  <c r="D52" i="34"/>
  <c r="D134" i="34"/>
  <c r="D103" i="34"/>
  <c r="D99" i="34"/>
  <c r="D87" i="34"/>
  <c r="D85" i="34"/>
  <c r="D58" i="34"/>
  <c r="D54" i="34"/>
  <c r="D51" i="34"/>
  <c r="D86" i="34"/>
  <c r="D104" i="34"/>
  <c r="D100" i="34"/>
  <c r="D90" i="34"/>
  <c r="D55" i="34"/>
  <c r="D43" i="34"/>
  <c r="D41" i="34"/>
  <c r="D87" i="33"/>
  <c r="D43" i="33"/>
  <c r="D102" i="32"/>
  <c r="D89" i="32"/>
  <c r="D57" i="32"/>
  <c r="D53" i="32"/>
  <c r="D40" i="32"/>
  <c r="D101" i="32"/>
  <c r="D86" i="32"/>
  <c r="D56" i="32"/>
  <c r="D104" i="32"/>
  <c r="D100" i="32"/>
  <c r="D90" i="32"/>
  <c r="D88" i="32"/>
  <c r="D55" i="32"/>
  <c r="D52" i="32"/>
  <c r="D43" i="32"/>
  <c r="D41" i="32"/>
  <c r="D134" i="32"/>
  <c r="D103" i="32"/>
  <c r="D99" i="32"/>
  <c r="D87" i="32"/>
  <c r="D85" i="32"/>
  <c r="D58" i="32"/>
  <c r="D54" i="32"/>
  <c r="D51" i="32"/>
  <c r="D102" i="31"/>
  <c r="D89" i="31"/>
  <c r="D57" i="31"/>
  <c r="D53" i="31"/>
  <c r="D40" i="31"/>
  <c r="D101" i="31"/>
  <c r="D86" i="31"/>
  <c r="D56" i="31"/>
  <c r="D104" i="31"/>
  <c r="D100" i="31"/>
  <c r="D90" i="31"/>
  <c r="D88" i="31"/>
  <c r="D55" i="31"/>
  <c r="D52" i="31"/>
  <c r="D43" i="31"/>
  <c r="D41" i="31"/>
  <c r="D134" i="31"/>
  <c r="D103" i="31"/>
  <c r="D99" i="31"/>
  <c r="D87" i="31"/>
  <c r="D85" i="31"/>
  <c r="D58" i="31"/>
  <c r="D54" i="31"/>
  <c r="D51" i="31"/>
  <c r="C91" i="31"/>
  <c r="D87" i="30"/>
  <c r="D91" i="30" s="1"/>
  <c r="D136" i="30" s="1"/>
  <c r="D59" i="30"/>
  <c r="D78" i="30" s="1"/>
  <c r="D105" i="28"/>
  <c r="D109" i="28" s="1"/>
  <c r="D110" i="28" s="1"/>
  <c r="D137" i="28" s="1"/>
  <c r="D59" i="28"/>
  <c r="D78" i="28" s="1"/>
  <c r="D91" i="28"/>
  <c r="D136" i="28" s="1"/>
  <c r="C91" i="28"/>
  <c r="D102" i="27"/>
  <c r="D89" i="27"/>
  <c r="D57" i="27"/>
  <c r="D53" i="27"/>
  <c r="D40" i="27"/>
  <c r="D101" i="27"/>
  <c r="D86" i="27"/>
  <c r="D56" i="27"/>
  <c r="D104" i="27"/>
  <c r="D90" i="27"/>
  <c r="D88" i="27"/>
  <c r="D55" i="27"/>
  <c r="D52" i="27"/>
  <c r="D43" i="27"/>
  <c r="D41" i="27"/>
  <c r="D134" i="27"/>
  <c r="D103" i="27"/>
  <c r="D87" i="27"/>
  <c r="D85" i="27"/>
  <c r="D58" i="27"/>
  <c r="D54" i="27"/>
  <c r="D51" i="27"/>
  <c r="D100" i="27"/>
  <c r="D59" i="33" l="1"/>
  <c r="D78" i="33" s="1"/>
  <c r="D91" i="33"/>
  <c r="D136" i="33" s="1"/>
  <c r="D105" i="33"/>
  <c r="D109" i="33" s="1"/>
  <c r="D110" i="33" s="1"/>
  <c r="D137" i="33" s="1"/>
  <c r="D44" i="33"/>
  <c r="D77" i="33" s="1"/>
  <c r="D44" i="28"/>
  <c r="D77" i="28" s="1"/>
  <c r="D80" i="28" s="1"/>
  <c r="D122" i="28" s="1"/>
  <c r="D123" i="28" s="1"/>
  <c r="D77" i="37"/>
  <c r="D80" i="37" s="1"/>
  <c r="D105" i="31"/>
  <c r="D109" i="31" s="1"/>
  <c r="D110" i="31" s="1"/>
  <c r="D137" i="31" s="1"/>
  <c r="D59" i="32"/>
  <c r="D78" i="32" s="1"/>
  <c r="D80" i="30"/>
  <c r="D135" i="30" s="1"/>
  <c r="D139" i="30" s="1"/>
  <c r="D105" i="34"/>
  <c r="D109" i="34" s="1"/>
  <c r="D110" i="34" s="1"/>
  <c r="D137" i="34" s="1"/>
  <c r="D42" i="34"/>
  <c r="D44" i="34" s="1"/>
  <c r="D77" i="34" s="1"/>
  <c r="D91" i="34"/>
  <c r="D136" i="34" s="1"/>
  <c r="D59" i="34"/>
  <c r="D78" i="34" s="1"/>
  <c r="D91" i="32"/>
  <c r="D136" i="32" s="1"/>
  <c r="D105" i="32"/>
  <c r="D109" i="32" s="1"/>
  <c r="D110" i="32" s="1"/>
  <c r="D137" i="32" s="1"/>
  <c r="D42" i="32"/>
  <c r="D44" i="32" s="1"/>
  <c r="D77" i="32" s="1"/>
  <c r="D42" i="31"/>
  <c r="D44" i="31" s="1"/>
  <c r="D77" i="31" s="1"/>
  <c r="D91" i="31"/>
  <c r="D136" i="31" s="1"/>
  <c r="D59" i="31"/>
  <c r="D78" i="31" s="1"/>
  <c r="D42" i="27"/>
  <c r="D44" i="27" s="1"/>
  <c r="D77" i="27" s="1"/>
  <c r="D91" i="27"/>
  <c r="D136" i="27" s="1"/>
  <c r="D59" i="27"/>
  <c r="D78" i="27" s="1"/>
  <c r="D105" i="27"/>
  <c r="D80" i="33" l="1"/>
  <c r="D80" i="32"/>
  <c r="D135" i="32" s="1"/>
  <c r="D139" i="32" s="1"/>
  <c r="D109" i="27"/>
  <c r="D110" i="27" s="1"/>
  <c r="D137" i="27" s="1"/>
  <c r="D135" i="37"/>
  <c r="D139" i="37" s="1"/>
  <c r="D122" i="37"/>
  <c r="D123" i="37" s="1"/>
  <c r="D122" i="30"/>
  <c r="D123" i="30" s="1"/>
  <c r="D127" i="30" s="1"/>
  <c r="E24" i="38"/>
  <c r="D135" i="28"/>
  <c r="D139" i="28" s="1"/>
  <c r="D125" i="28" s="1"/>
  <c r="D80" i="34"/>
  <c r="D122" i="34" s="1"/>
  <c r="D123" i="34" s="1"/>
  <c r="D135" i="33"/>
  <c r="D139" i="33" s="1"/>
  <c r="D122" i="33"/>
  <c r="D80" i="31"/>
  <c r="D80" i="27"/>
  <c r="D122" i="32" l="1"/>
  <c r="D123" i="32" s="1"/>
  <c r="D124" i="32" s="1"/>
  <c r="D128" i="32" s="1"/>
  <c r="D140" i="32" s="1"/>
  <c r="D141" i="32" s="1"/>
  <c r="D122" i="27"/>
  <c r="D123" i="27" s="1"/>
  <c r="D126" i="37"/>
  <c r="D124" i="37"/>
  <c r="D128" i="37" s="1"/>
  <c r="D140" i="37" s="1"/>
  <c r="D141" i="37" s="1"/>
  <c r="D127" i="37"/>
  <c r="D125" i="37"/>
  <c r="F24" i="38"/>
  <c r="D124" i="28"/>
  <c r="D128" i="28" s="1"/>
  <c r="D140" i="28" s="1"/>
  <c r="D141" i="28" s="1"/>
  <c r="D124" i="30"/>
  <c r="D128" i="30" s="1"/>
  <c r="D140" i="30" s="1"/>
  <c r="D141" i="30" s="1"/>
  <c r="D125" i="30"/>
  <c r="D126" i="30"/>
  <c r="D127" i="28"/>
  <c r="D126" i="28"/>
  <c r="D135" i="34"/>
  <c r="D139" i="34" s="1"/>
  <c r="D126" i="34" s="1"/>
  <c r="D123" i="33"/>
  <c r="D126" i="33" s="1"/>
  <c r="D135" i="31"/>
  <c r="D139" i="31" s="1"/>
  <c r="D122" i="31"/>
  <c r="D123" i="31" s="1"/>
  <c r="D135" i="27"/>
  <c r="D139" i="27" s="1"/>
  <c r="D125" i="32" l="1"/>
  <c r="D126" i="32"/>
  <c r="D127" i="32"/>
  <c r="D15" i="38"/>
  <c r="E15" i="38" s="1"/>
  <c r="F15" i="38" s="1"/>
  <c r="D19" i="38"/>
  <c r="E19" i="38" s="1"/>
  <c r="F19" i="38" s="1"/>
  <c r="D16" i="38"/>
  <c r="E16" i="38" s="1"/>
  <c r="F16" i="38" s="1"/>
  <c r="D127" i="33"/>
  <c r="D125" i="33"/>
  <c r="D124" i="34"/>
  <c r="D128" i="34" s="1"/>
  <c r="D140" i="34" s="1"/>
  <c r="D141" i="34" s="1"/>
  <c r="D127" i="34"/>
  <c r="D125" i="34"/>
  <c r="E23" i="38"/>
  <c r="F23" i="38" s="1"/>
  <c r="D124" i="33"/>
  <c r="D128" i="33" s="1"/>
  <c r="D140" i="33" s="1"/>
  <c r="D141" i="33" s="1"/>
  <c r="D124" i="31"/>
  <c r="D128" i="31" s="1"/>
  <c r="D140" i="31" s="1"/>
  <c r="D141" i="31" s="1"/>
  <c r="D127" i="31"/>
  <c r="D126" i="31"/>
  <c r="D125" i="31"/>
  <c r="D124" i="27"/>
  <c r="D128" i="27" s="1"/>
  <c r="D140" i="27" s="1"/>
  <c r="D141" i="27" s="1"/>
  <c r="D127" i="27"/>
  <c r="D126" i="27"/>
  <c r="D125" i="27"/>
  <c r="D20" i="38" l="1"/>
  <c r="E20" i="38" s="1"/>
  <c r="F20" i="38" s="1"/>
  <c r="D17" i="38"/>
  <c r="E17" i="38" s="1"/>
  <c r="F17" i="38" s="1"/>
  <c r="D18" i="38"/>
  <c r="E18" i="38" s="1"/>
  <c r="F18" i="38" s="1"/>
  <c r="D14" i="38"/>
  <c r="E14" i="38" s="1"/>
  <c r="E25" i="38" l="1"/>
  <c r="E36" i="38" s="1"/>
  <c r="F14" i="38"/>
  <c r="F25" i="38" l="1"/>
  <c r="F36" i="38" s="1"/>
  <c r="F38" i="38" s="1"/>
</calcChain>
</file>

<file path=xl/sharedStrings.xml><?xml version="1.0" encoding="utf-8"?>
<sst xmlns="http://schemas.openxmlformats.org/spreadsheetml/2006/main" count="2739" uniqueCount="263">
  <si>
    <t>-</t>
  </si>
  <si>
    <t>ITEM</t>
  </si>
  <si>
    <t>Licitação Nº</t>
  </si>
  <si>
    <t>IDENTIFICAÇÃO DOS SERVIÇOS</t>
  </si>
  <si>
    <t>Tipo de Serviço</t>
  </si>
  <si>
    <t>Unidade de Medida</t>
  </si>
  <si>
    <t xml:space="preserve">Quantidade </t>
  </si>
  <si>
    <t xml:space="preserve">Posto </t>
  </si>
  <si>
    <t>A</t>
  </si>
  <si>
    <t xml:space="preserve">Data de elaboração da Planilha (dia/mês/ano) </t>
  </si>
  <si>
    <t>B</t>
  </si>
  <si>
    <t xml:space="preserve">Município/UF </t>
  </si>
  <si>
    <t>Brasília/DF</t>
  </si>
  <si>
    <t>C</t>
  </si>
  <si>
    <t>Ano do Acordo, Convenção ou Dissídio Coletivo</t>
  </si>
  <si>
    <t>D</t>
  </si>
  <si>
    <t>Nº de Registro da Convenção Coletiva de Trabalho no M.T.E</t>
  </si>
  <si>
    <t>E</t>
  </si>
  <si>
    <t>Nº de meses de execução contratual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</si>
  <si>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</si>
  <si>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</si>
  <si>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</si>
  <si>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</si>
  <si>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</si>
  <si>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</si>
  <si>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</si>
  <si>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</si>
  <si>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</si>
  <si>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Valor (R$)</t>
  </si>
  <si>
    <t>Salário Base</t>
  </si>
  <si>
    <t>Outros (especificar)</t>
  </si>
  <si>
    <t>TOTAL DO MÓDULO 1</t>
  </si>
  <si>
    <t>MÓDULO 2: 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</si>
  <si>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</si>
  <si>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</si>
  <si>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</si>
  <si>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%</t>
  </si>
  <si>
    <t>SUBTOTAL DO SUBMÓDULO 2.1</t>
  </si>
  <si>
    <t>Incidência do submódulo 2.2 sobre o submódulo 2.1</t>
  </si>
  <si>
    <t>TOTAL DO SUBMÓDULO 2.1</t>
  </si>
  <si>
    <t>Submódulo 2.2 - Encargos Previdenciários (GPS), Fundo de Garantia por Tempo de Serviço (FGTS) e outras contribuições.</t>
  </si>
  <si>
    <t>2.2</t>
  </si>
  <si>
    <t>GPS, FGTS e outras contribuições</t>
  </si>
  <si>
    <t>INSS</t>
  </si>
  <si>
    <t>Salário Educação</t>
  </si>
  <si>
    <t>SAT</t>
  </si>
  <si>
    <t>SESC ou SESI</t>
  </si>
  <si>
    <t>SENAI- SENAC</t>
  </si>
  <si>
    <t>F</t>
  </si>
  <si>
    <t>SEBRAE</t>
  </si>
  <si>
    <t>G</t>
  </si>
  <si>
    <t>INCRA</t>
  </si>
  <si>
    <t>H</t>
  </si>
  <si>
    <t>FGTS</t>
  </si>
  <si>
    <t>TOTAL DO SUBMÓDULO 2.2</t>
  </si>
  <si>
    <t>Submódulo 2.3 – Benefícios Mensais e Diários</t>
  </si>
  <si>
    <t>2.3</t>
  </si>
  <si>
    <t>Benefícios Mensais e Diários</t>
  </si>
  <si>
    <t>Valor unitário/dia (R$)</t>
  </si>
  <si>
    <t>Valor Mensal (R$)</t>
  </si>
  <si>
    <t>TOTAL DO SUBMÓDULO 2.3</t>
  </si>
  <si>
    <t>QUADRO RESUMO DO MÓDULO 2- ENCARGOS E BENEFÍCIOS ANUAIS, MENSAIS E DIÁRIOS</t>
  </si>
  <si>
    <t>Encargos e Benefícios Anuais, Mensais e diarios</t>
  </si>
  <si>
    <t>TOTAL DO MÓDULO 2</t>
  </si>
  <si>
    <t>MÓDULO 3: PROVISÃO PARA RESCISÃO (REDAÇÃO DADA PELA INSTRUÇÃO NORMATIVA Nº 7, DE 2018)</t>
  </si>
  <si>
    <t>Provisão para Rescisão</t>
  </si>
  <si>
    <t>Aviso prévio indenizado</t>
  </si>
  <si>
    <t>Aviso prévio trabalhado</t>
  </si>
  <si>
    <t>TOTAL DO MÓDULO 3</t>
  </si>
  <si>
    <t>MÓDULO 4: CUSTO DE REPOSIÇÃO DO PROFISSIONAL AUSENTE</t>
  </si>
  <si>
    <t>Submódulo 4.1 – Substituto nas Ausências Legais (Redação dada pela Instrução Normativa nº 7, de 2018)</t>
  </si>
  <si>
    <t>4.1</t>
  </si>
  <si>
    <t>Ausências Legais</t>
  </si>
  <si>
    <t>Substituto na cobertura de ausências legais</t>
  </si>
  <si>
    <t>Substituto na cobertura de licença paternidade</t>
  </si>
  <si>
    <t>Substituto na cobertura de ausência por acidente de trabalho</t>
  </si>
  <si>
    <t>Substituto na cobertura de afastamento maternidade</t>
  </si>
  <si>
    <t>Substituto na cobertura de outras ausências</t>
  </si>
  <si>
    <t>TOTAL DO SUBMÓDULO 4.1</t>
  </si>
  <si>
    <t>QUADRO-RESUMO DO MÓDULO 4 – CUSTO DE REPOSIÇÃO DO PROFISSIONAL AUSENTE (REDAÇÃO DADA PELA INSTRUÇÃO NORMATIVA Nº 7, DE 2018)</t>
  </si>
  <si>
    <t>Custo de Reposição do Profissional Ausente</t>
  </si>
  <si>
    <t>Substituto nas ausências legais</t>
  </si>
  <si>
    <t>TOTAL DO MÓDULO 4</t>
  </si>
  <si>
    <t>MÓDULO 5: INSUMOS DIVERSOS</t>
  </si>
  <si>
    <t>Insumos Diversos</t>
  </si>
  <si>
    <t>Uniformes</t>
  </si>
  <si>
    <t>Máquinas e Equipamentos</t>
  </si>
  <si>
    <t>TOTAL DO MÓDULO 5</t>
  </si>
  <si>
    <t>MÓDULO 6: CUSTOS INDIRETOS, TRIBUTOS E LUCRO</t>
  </si>
  <si>
    <t>Custos Indiretos, Tributos e Lucro</t>
  </si>
  <si>
    <t>Custos Indiretos</t>
  </si>
  <si>
    <t>Lucro</t>
  </si>
  <si>
    <t>Tributos</t>
  </si>
  <si>
    <t>PIS</t>
  </si>
  <si>
    <t>COFINS</t>
  </si>
  <si>
    <t>ISS</t>
  </si>
  <si>
    <t>TOTAL DO MÓDULO 6</t>
  </si>
  <si>
    <t>2. QUADRO RESUMO DO CUSTO POR EMPREGADO</t>
  </si>
  <si>
    <t>Mão-de-obra vinculada à execução contratual (valor por empregado)</t>
  </si>
  <si>
    <t>(R$)</t>
  </si>
  <si>
    <t>Módulo 1 – Composição da Remuneração</t>
  </si>
  <si>
    <t>Módulo 2 – Encargos e Benefícios Anuais, Mensais e Diários</t>
  </si>
  <si>
    <t>Módulo 3- Provisão para Rescisão</t>
  </si>
  <si>
    <t>Módulo 4- Custo de Reposição do Profissional Ausente</t>
  </si>
  <si>
    <t>Módulo 5- Insumos Diversos</t>
  </si>
  <si>
    <t>Subtotal (A + B +C+ D+ E)</t>
  </si>
  <si>
    <t>Módulo 6- Custos indiretos, tributos e lucro</t>
  </si>
  <si>
    <t>Valor total por empregado</t>
  </si>
  <si>
    <t>2142-05</t>
  </si>
  <si>
    <t>4101-05</t>
  </si>
  <si>
    <t>2512-05</t>
  </si>
  <si>
    <t>2522-10</t>
  </si>
  <si>
    <t>2410-05</t>
  </si>
  <si>
    <t>[A]</t>
  </si>
  <si>
    <t>[B]</t>
  </si>
  <si>
    <t>[C] = [A] X [B]</t>
  </si>
  <si>
    <t>[D] = [C] X 12</t>
  </si>
  <si>
    <t>QUANTIDADE
POSTOS</t>
  </si>
  <si>
    <t>VALOR
UNITÁRIO</t>
  </si>
  <si>
    <t>VALOR
TOTAL</t>
  </si>
  <si>
    <t>VALOR
ANUAL</t>
  </si>
  <si>
    <t>DESCRIÇÃO</t>
  </si>
  <si>
    <t>DESPESAS EVENTUAIS</t>
  </si>
  <si>
    <t>SUBTOTAL DAS DESPESAS EVENTUAIS (R$)</t>
  </si>
  <si>
    <t>VALOR GLOBAL PARA 12 MESES (R$)</t>
  </si>
  <si>
    <t>VALOR TOTAL DAS DESPESAS FIXAS</t>
  </si>
  <si>
    <t>[E]</t>
  </si>
  <si>
    <t>[F]</t>
  </si>
  <si>
    <t>[G] = [E] X [F]</t>
  </si>
  <si>
    <t>[H] = [G] X 12</t>
  </si>
  <si>
    <t>QUADRO RESUMO</t>
  </si>
  <si>
    <t>DESPESAS FIXAS</t>
  </si>
  <si>
    <t>QUANTIDADE
ANUAL</t>
  </si>
  <si>
    <t>VALOR DO DESLOCAMENTO</t>
  </si>
  <si>
    <t>Passagens áreas</t>
  </si>
  <si>
    <t>Total</t>
  </si>
  <si>
    <t>Custos Indiretos e Lucro</t>
  </si>
  <si>
    <t>TOTAL – CUSTOS INDIRETOS E LUCRO</t>
  </si>
  <si>
    <t>TOTAL - TRIBUTOS</t>
  </si>
  <si>
    <t>VALOR TOTAL POR DESLOCAMENTO AÉREO (PASSAGENS)</t>
  </si>
  <si>
    <t>MÉDIA MENSAL</t>
  </si>
  <si>
    <t>Deslocamento terrestre (veículo+combustível - 2 diárias)</t>
  </si>
  <si>
    <t>Hospedagem</t>
  </si>
  <si>
    <t>DESLOCAMENTO AÉREO (UD1)</t>
  </si>
  <si>
    <t>DESLOCAMENTO TERRESTRE (UD2)</t>
  </si>
  <si>
    <t>DIÁRIAS (UD3)</t>
  </si>
  <si>
    <t>PLANILHA ESTIMATIVA PARA O CUSTO DOS DESLOCAMENTOS AÉREOS (PASSAGENS) - UD1</t>
  </si>
  <si>
    <t>PLANILHA ESTIMATIVA PARA O CUSTO DOS DESLOCAMENTOS TERRESTRES - UD2</t>
  </si>
  <si>
    <t>PLANILHA ESTIMATIVA PARA O CUSTO DAS DIÁRIAS - UD3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</si>
  <si>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</si>
  <si>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</si>
  <si>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</si>
  <si>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</si>
  <si>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</si>
  <si>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</si>
  <si>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</si>
  <si>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</si>
  <si>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</si>
  <si>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</si>
  <si>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VALOR DESPESAS FIXAS + DESPESAS EVENTUAIS (R$)</t>
  </si>
  <si>
    <t>2521-05</t>
  </si>
  <si>
    <t>Apoio Técnico Especilizado</t>
  </si>
  <si>
    <t>Engenheiro Civil (Engenheiro Sênior)</t>
  </si>
  <si>
    <t>Engenheiro Civil (Coordenador)</t>
  </si>
  <si>
    <t>Engenheiro Civil (Engenheiro Pleno)</t>
  </si>
  <si>
    <t>Engenheiro Civil (Coordenador) - CBO 2142-05</t>
  </si>
  <si>
    <t>Engenheiro Civil (Engenheiro Sênior) - CBO 2142-05</t>
  </si>
  <si>
    <t>Engenheiro Civil (Engenheiro Pleno) - CBO 2142-05</t>
  </si>
  <si>
    <t>Economista (Profissional Sênior) - CBO 2512-05</t>
  </si>
  <si>
    <t>Economista (Profissional Sênior)</t>
  </si>
  <si>
    <t>Supervisor Administrativo (Profissional Sênior) - CBO 4101-05</t>
  </si>
  <si>
    <t>Supervisor Administrativo (Profissional Sênior)</t>
  </si>
  <si>
    <t>Advogado (Profissional Sênior) - CBO 2410-05</t>
  </si>
  <si>
    <t>Advogado (Profissional Sênior)</t>
  </si>
  <si>
    <t>Advogado (Profissional Auxiliar) - CBO 2410-05</t>
  </si>
  <si>
    <t>Advogado (Profissional Auxiliar)</t>
  </si>
  <si>
    <t>Administrador (Profissional Auxiliar) - CBO 2521-05</t>
  </si>
  <si>
    <t>Administrador (Profissional Auxiliar)</t>
  </si>
  <si>
    <t>4110-10</t>
  </si>
  <si>
    <t>Assistente Administrativo (Técnico Pleno)</t>
  </si>
  <si>
    <t>50500.308176/2019-62</t>
  </si>
  <si>
    <t>1.11</t>
  </si>
  <si>
    <t>COORDENADOR GERAL (P0) - CBO 2142-05</t>
  </si>
  <si>
    <r>
      <rPr>
        <b/>
        <sz val="11"/>
        <color indexed="8"/>
        <rFont val="Ecofont Vera Sans"/>
        <family val="2"/>
      </rPr>
      <t xml:space="preserve">Nota 1: </t>
    </r>
    <r>
      <rPr>
        <sz val="11"/>
        <color indexed="8"/>
        <rFont val="Ecofont Vera Sans"/>
        <family val="2"/>
      </rPr>
      <t>Custos Indiretos, Tributos e Lucro por valor do total de deslocamentos</t>
    </r>
  </si>
  <si>
    <r>
      <rPr>
        <b/>
        <sz val="11"/>
        <color indexed="8"/>
        <rFont val="Ecofont Vera Sans"/>
        <family val="2"/>
      </rPr>
      <t>Nota 2:</t>
    </r>
    <r>
      <rPr>
        <sz val="11"/>
        <color indexed="8"/>
        <rFont val="Ecofont Vera Sans"/>
        <family val="2"/>
      </rPr>
      <t xml:space="preserve"> O valor referente a tributos é obtido aplicando-se o percentual sobre o valor do faturamento.</t>
    </r>
  </si>
  <si>
    <r>
      <rPr>
        <b/>
        <sz val="11"/>
        <color indexed="8"/>
        <rFont val="Ecofont Vera Sans"/>
        <family val="2"/>
      </rPr>
      <t>Nota 3</t>
    </r>
    <r>
      <rPr>
        <sz val="11"/>
        <color indexed="8"/>
        <rFont val="Ecofont Vera Sans"/>
        <family val="2"/>
      </rPr>
      <t>: Pesquisas foram realizadas em 21/10/2019, levando em consideração o dia 28/10/2019 (ida) e dia 30/10/2019 (volta) com Menor Números de Conexões.</t>
    </r>
  </si>
  <si>
    <r>
      <rPr>
        <b/>
        <sz val="11"/>
        <color indexed="8"/>
        <rFont val="Ecofont Vera Sans"/>
        <family val="2"/>
      </rPr>
      <t>Nota 4</t>
    </r>
    <r>
      <rPr>
        <sz val="11"/>
        <color indexed="8"/>
        <rFont val="Ecofont Vera Sans"/>
        <family val="2"/>
      </rPr>
      <t>: Não foi considerada passagem aérea para deslocamento entre Brasília/DF e Goiânia/GO, dada à proximidade dessas capitais. Foram considerados apenas os custos com veículo alugado.</t>
    </r>
  </si>
  <si>
    <r>
      <t>N</t>
    </r>
    <r>
      <rPr>
        <strike/>
        <sz val="11"/>
        <color indexed="8"/>
        <rFont val="Ecofont Vera Sans"/>
        <family val="2"/>
      </rPr>
      <t>º</t>
    </r>
    <r>
      <rPr>
        <sz val="11"/>
        <color indexed="8"/>
        <rFont val="Ecofont Vera Sans"/>
        <family val="2"/>
      </rPr>
      <t xml:space="preserve"> Processo </t>
    </r>
  </si>
  <si>
    <r>
      <rPr>
        <b/>
        <sz val="11"/>
        <color indexed="8"/>
        <rFont val="Ecofont Vera Sans"/>
        <family val="2"/>
      </rPr>
      <t>Nota 1:</t>
    </r>
    <r>
      <rPr>
        <sz val="11"/>
        <color indexed="8"/>
        <rFont val="Ecofont Vera Sans"/>
        <family val="2"/>
      </rPr>
      <t xml:space="preserve"> O módulo 1 refere- se ao valor mensal devido ao empregado pela prestação do serviço no período de 12 meses.</t>
    </r>
  </si>
  <si>
    <r>
      <t xml:space="preserve">13 º Salário </t>
    </r>
    <r>
      <rPr>
        <b/>
        <sz val="11"/>
        <rFont val="Ecofont Vera Sans"/>
        <family val="2"/>
      </rPr>
      <t>(1/12)</t>
    </r>
  </si>
  <si>
    <r>
      <t xml:space="preserve">Férias e Adicional de Férias </t>
    </r>
    <r>
      <rPr>
        <b/>
        <sz val="11"/>
        <rFont val="Ecofont Vera Sans"/>
        <family val="2"/>
      </rPr>
      <t>(*apenas adicional de férias do titular)</t>
    </r>
  </si>
  <si>
    <r>
      <rPr>
        <b/>
        <sz val="11"/>
        <color indexed="8"/>
        <rFont val="Ecofont Vera Sans"/>
        <family val="2"/>
      </rPr>
      <t>Nota 1:</t>
    </r>
    <r>
      <rPr>
        <sz val="11"/>
        <color indexed="8"/>
        <rFont val="Ecofont Vera Sans"/>
        <family val="2"/>
      </rPr>
      <t xml:space="preserve"> Como a planilha de custos e formação de preços é calculada mensalmente, provisiona-se proporcionalmente 1/12 (um doze avos) dos valores referentes à gratificação natalina, férias e adicional de férias </t>
    </r>
    <r>
      <rPr>
        <b/>
        <sz val="11"/>
        <color indexed="8"/>
        <rFont val="Ecofont Vera Sans"/>
        <family val="2"/>
      </rPr>
      <t>(Redação dada pela Instrução Normativa nº 7, de 2018)</t>
    </r>
  </si>
  <si>
    <r>
      <rPr>
        <b/>
        <sz val="11"/>
        <color indexed="8"/>
        <rFont val="Ecofont Vera Sans"/>
        <family val="2"/>
      </rPr>
      <t xml:space="preserve">Nota 2: </t>
    </r>
    <r>
      <rPr>
        <sz val="11"/>
        <color indexed="8"/>
        <rFont val="Ecofont Vera Sans"/>
        <family val="2"/>
      </rPr>
      <t>O adicional de férias contido no submódulo 2.1 corresponde a 1/3 (um terço) da remuneração que por sua vez é dividido por 12 (doze) conforme Nota 1 acima</t>
    </r>
  </si>
  <si>
    <r>
      <rPr>
        <b/>
        <sz val="11"/>
        <color indexed="8"/>
        <rFont val="Ecofont Vera Sans"/>
        <family val="2"/>
      </rPr>
      <t xml:space="preserve">Nota 3: </t>
    </r>
    <r>
      <rPr>
        <sz val="11"/>
        <color indexed="8"/>
        <rFont val="Ecofont Vera Sans"/>
        <family val="2"/>
      </rPr>
      <t xml:space="preserve"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 </t>
    </r>
    <r>
      <rPr>
        <b/>
        <sz val="11"/>
        <color indexed="8"/>
        <rFont val="Ecofont Vera Sans"/>
        <family val="2"/>
      </rPr>
      <t>(Incluído pela Instrução Normativa nº 7, de 2018)</t>
    </r>
  </si>
  <si>
    <r>
      <rPr>
        <b/>
        <sz val="11"/>
        <color indexed="8"/>
        <rFont val="Ecofont Vera Sans"/>
        <family val="2"/>
      </rPr>
      <t>Nota 1:</t>
    </r>
    <r>
      <rPr>
        <sz val="11"/>
        <color indexed="8"/>
        <rFont val="Ecofont Vera Sans"/>
        <family val="2"/>
      </rPr>
      <t xml:space="preserve"> Os percentuais dos encargos previdenciários, do FGTS e demais contribuições são aqueles estabelecidos pela legislação vigente</t>
    </r>
  </si>
  <si>
    <r>
      <rPr>
        <b/>
        <sz val="11"/>
        <color indexed="8"/>
        <rFont val="Ecofont Vera Sans"/>
        <family val="2"/>
      </rPr>
      <t xml:space="preserve">Nota 2: </t>
    </r>
    <r>
      <rPr>
        <sz val="11"/>
        <color indexed="8"/>
        <rFont val="Ecofont Vera Sans"/>
        <family val="2"/>
      </rPr>
      <t>O SAT a depender do grau de risco do serviço irá variar entre 1%, para risco leve, de 2%, para risco médio, e de 3% de risco grave</t>
    </r>
  </si>
  <si>
    <r>
      <rPr>
        <b/>
        <sz val="11"/>
        <color indexed="8"/>
        <rFont val="Ecofont Vera Sans"/>
        <family val="2"/>
      </rPr>
      <t>Nota 3:</t>
    </r>
    <r>
      <rPr>
        <sz val="11"/>
        <color indexed="8"/>
        <rFont val="Ecofont Vera Sans"/>
        <family val="2"/>
      </rPr>
      <t xml:space="preserve"> Esses percentuais incidem sobre o Módulo 1, o Submódulo 2.1 (Redação dada pela Instrução Normativa nº 7, de 2018)</t>
    </r>
  </si>
  <si>
    <r>
      <t xml:space="preserve">Outros - especificar </t>
    </r>
    <r>
      <rPr>
        <sz val="11"/>
        <color indexed="8"/>
        <rFont val="Ecofont Vera Sans"/>
        <family val="2"/>
      </rPr>
      <t xml:space="preserve">(Cláusula </t>
    </r>
    <r>
      <rPr>
        <sz val="11"/>
        <color indexed="10"/>
        <rFont val="Ecofont Vera Sans"/>
        <family val="2"/>
      </rPr>
      <t>XX</t>
    </r>
    <r>
      <rPr>
        <sz val="11"/>
        <color indexed="8"/>
        <rFont val="Ecofont Vera Sans"/>
        <family val="2"/>
      </rPr>
      <t xml:space="preserve"> da Convenção Coletiva de Trabalho)</t>
    </r>
  </si>
  <si>
    <r>
      <rPr>
        <b/>
        <sz val="11"/>
        <color indexed="8"/>
        <rFont val="Ecofont Vera Sans"/>
        <family val="2"/>
      </rPr>
      <t>Nota 1:</t>
    </r>
    <r>
      <rPr>
        <sz val="11"/>
        <color indexed="8"/>
        <rFont val="Ecofont Vera Sans"/>
        <family val="2"/>
      </rPr>
      <t xml:space="preserve"> Os itens que contemplam o módulo 4 se referem ao custo dos dias trabalhados pelo repositor/substituto, quando o empregado alocado na prestação de serviços estiver ausente, conforme as previsões estabelecidas na legislação </t>
    </r>
    <r>
      <rPr>
        <b/>
        <sz val="11"/>
        <color indexed="8"/>
        <rFont val="Ecofont Vera Sans"/>
        <family val="2"/>
      </rPr>
      <t>(Redação dada pela Instrução Normativa nº 7, de 2018)</t>
    </r>
  </si>
  <si>
    <r>
      <t xml:space="preserve">Substituto na cobertura de férias </t>
    </r>
    <r>
      <rPr>
        <b/>
        <sz val="11"/>
        <color indexed="8"/>
        <rFont val="Ecofont Vera Sans"/>
        <family val="2"/>
      </rPr>
      <t>(*salário substituto + 1/12 avos 13º + 1/12 avos férias + 1/12 avos adicional de férias)</t>
    </r>
  </si>
  <si>
    <r>
      <rPr>
        <b/>
        <sz val="11"/>
        <color indexed="8"/>
        <rFont val="Ecofont Vera Sans"/>
        <family val="2"/>
      </rPr>
      <t>Nota:</t>
    </r>
    <r>
      <rPr>
        <sz val="11"/>
        <color indexed="8"/>
        <rFont val="Ecofont Vera Sans"/>
        <family val="2"/>
      </rPr>
      <t xml:space="preserve"> Valores mensais por empregado</t>
    </r>
  </si>
  <si>
    <r>
      <rPr>
        <b/>
        <sz val="11"/>
        <color indexed="8"/>
        <rFont val="Ecofont Vera Sans"/>
        <family val="2"/>
      </rPr>
      <t>Nota 1</t>
    </r>
    <r>
      <rPr>
        <sz val="11"/>
        <color indexed="8"/>
        <rFont val="Ecofont Vera Sans"/>
        <family val="2"/>
      </rPr>
      <t>: Custos indiretos, tributos e lucro por empregado</t>
    </r>
  </si>
  <si>
    <r>
      <rPr>
        <b/>
        <sz val="11"/>
        <color indexed="8"/>
        <rFont val="Ecofont Vera Sans"/>
        <family val="2"/>
      </rPr>
      <t>Nota2:</t>
    </r>
    <r>
      <rPr>
        <sz val="11"/>
        <color indexed="8"/>
        <rFont val="Ecofont Vera Sans"/>
        <family val="2"/>
      </rPr>
      <t xml:space="preserve"> O valor referente a  tributos é obtido aplicando-se percentual sobre o valor do faturamento</t>
    </r>
  </si>
  <si>
    <t>OBS: Os licitantes devem preenche os campos marcados em AMARELO</t>
  </si>
  <si>
    <t>LOGOTIPO</t>
  </si>
  <si>
    <t>RAZÃO SOCIAL:</t>
  </si>
  <si>
    <t>CNPJ:</t>
  </si>
  <si>
    <t>ENDEREÇO:</t>
  </si>
  <si>
    <t>FONE:</t>
  </si>
  <si>
    <r>
      <t xml:space="preserve">Transporte </t>
    </r>
    <r>
      <rPr>
        <sz val="11"/>
        <color indexed="8"/>
        <rFont val="Ecofont Vera Sans"/>
        <family val="2"/>
      </rPr>
      <t>(considerando 22 dias úteis)</t>
    </r>
  </si>
  <si>
    <r>
      <t xml:space="preserve">Auxílio Alimentação - </t>
    </r>
    <r>
      <rPr>
        <sz val="11"/>
        <color indexed="8"/>
        <rFont val="Ecofont Vera Sans"/>
        <family val="2"/>
      </rPr>
      <t xml:space="preserve">(Cláusula </t>
    </r>
    <r>
      <rPr>
        <sz val="11"/>
        <color indexed="10"/>
        <rFont val="Ecofont Vera Sans"/>
        <family val="2"/>
      </rPr>
      <t>XX</t>
    </r>
    <r>
      <rPr>
        <sz val="11"/>
        <color indexed="8"/>
        <rFont val="Ecofont Vera Sans"/>
        <family val="2"/>
      </rPr>
      <t xml:space="preserve"> da Convenção Coletiva de Trabalho) (considerando 22 dias úteis)</t>
    </r>
  </si>
  <si>
    <r>
      <t xml:space="preserve">Assistência Médica e familiar </t>
    </r>
    <r>
      <rPr>
        <b/>
        <sz val="11"/>
        <color rgb="FF00B050"/>
        <rFont val="Ecofont Vera Sans"/>
        <family val="2"/>
      </rPr>
      <t>*</t>
    </r>
    <r>
      <rPr>
        <sz val="11"/>
        <color theme="1"/>
        <rFont val="Ecofont Vera Sans"/>
        <family val="2"/>
      </rPr>
      <t xml:space="preserve"> </t>
    </r>
    <r>
      <rPr>
        <sz val="11"/>
        <color indexed="8"/>
        <rFont val="Ecofont Vera Sans"/>
        <family val="2"/>
      </rPr>
      <t xml:space="preserve">(Cláusula </t>
    </r>
    <r>
      <rPr>
        <sz val="11"/>
        <color indexed="10"/>
        <rFont val="Ecofont Vera Sans"/>
        <family val="2"/>
      </rPr>
      <t>XX</t>
    </r>
    <r>
      <rPr>
        <sz val="11"/>
        <color indexed="8"/>
        <rFont val="Ecofont Vera Sans"/>
        <family val="2"/>
      </rPr>
      <t xml:space="preserve"> da Convenção Coletiva de Trabalho)</t>
    </r>
  </si>
  <si>
    <t>* Não será admitida a inclusão de benefícios que onerem apenas o tomador de serviços, nos termos do PARECER N.º 15/2014/CPLC/DEPCONSU/PGF/AGU</t>
  </si>
  <si>
    <t>ENGENHEIRO CIVIL - PLENO (P2) - CBO 2142-05</t>
  </si>
  <si>
    <t>PROFISSIONAL SÊNIOR - ECONOMISTA (P1) - CBO 2512-05</t>
  </si>
  <si>
    <t>PROFISSIONAL SÊNIOR - SUPERVISOR ADMINISTRATIVO (P1) - CBO 4101-05</t>
  </si>
  <si>
    <t>PROFISSIONAL PLENO - CONTADOR (P2) - CBO 2522-10</t>
  </si>
  <si>
    <t>PROFISSIONAL SÊNIOR - ADVOGADO (P1) - CBO 2410-05</t>
  </si>
  <si>
    <t>PROFISSIONAL AUXILIAR - ADVOGADO (P4)  - CBO 2410-05</t>
  </si>
  <si>
    <t>PROFISSIONAL AUXILIAR - ADMINISTRADOR (P4)  - CBO 2521-05</t>
  </si>
  <si>
    <t>PROFISSIONAL JÚNIOR - ASSISTENTE  ADMINISTRATIVO (P3) - CBO 4110-10</t>
  </si>
  <si>
    <t>TÉCNICO SÊNIOR (T1) - CBO 4110-05</t>
  </si>
  <si>
    <t>TÉCNICO PLENO (T2) - CBO 4110-05</t>
  </si>
  <si>
    <r>
      <t xml:space="preserve">Incidência do FGTS sobre o aviso prévio indenizado
</t>
    </r>
    <r>
      <rPr>
        <sz val="9"/>
        <color indexed="10"/>
        <rFont val="Ecofont Vera Sans"/>
        <family val="2"/>
      </rPr>
      <t>Memória de Cálculo: [8% X (% do Aviso Prévio Indenizado)]</t>
    </r>
  </si>
  <si>
    <r>
      <t xml:space="preserve">Multa sobre FGTS e contribuições sociais sobre o aviso prévio indenizado
</t>
    </r>
    <r>
      <rPr>
        <sz val="9"/>
        <color indexed="10"/>
        <rFont val="Ecofont Vera Sans"/>
        <family val="2"/>
      </rPr>
      <t>Memória de Cálculo: [40% X (% do Submódulo 2.2) X (% do Aviso Prévio Indenizado)]</t>
    </r>
  </si>
  <si>
    <r>
      <t xml:space="preserve">Incidência de GPS, FGTS e outras contribuições sobre o aviso prévio trabalhado
</t>
    </r>
    <r>
      <rPr>
        <sz val="9"/>
        <color indexed="10"/>
        <rFont val="Ecofont Vera Sans"/>
        <family val="2"/>
      </rPr>
      <t>Memória de Cálculo: [(% do Submódulo 2.2) X (% do Aviso Prévio Trabalhado)]</t>
    </r>
  </si>
  <si>
    <r>
      <t xml:space="preserve">Multa sobre o FGTS e contribuições sociais sobre o aviso prévio trabalhado
</t>
    </r>
    <r>
      <rPr>
        <sz val="9"/>
        <color indexed="10"/>
        <rFont val="Ecofont Vera Sans"/>
        <family val="2"/>
      </rPr>
      <t>Memória de Cálculo: [40% X (% do Submódulo 2.2) X (% do Aviso Prévio Trabalhado)]</t>
    </r>
  </si>
  <si>
    <t>02/2020</t>
  </si>
  <si>
    <t>Contador (Profissional Pleno) - CBO 2522-10</t>
  </si>
  <si>
    <t>Contador (Profissional Pleno)</t>
  </si>
  <si>
    <t>Assistente Administrativo (Profissional Júnior) - CBO 4110-10</t>
  </si>
  <si>
    <t xml:space="preserve">Assistente Administrativo </t>
  </si>
  <si>
    <t>Auxiliar de Escritório (Técnico Sênior) - CBO 4110-05</t>
  </si>
  <si>
    <t>Auxiliar de Escritório
(Técnico Sênior)</t>
  </si>
  <si>
    <t>Auxiliar de Escritório (Técnico Pleno) - CBO 4110-05</t>
  </si>
  <si>
    <t>DF000687/2019</t>
  </si>
  <si>
    <t>DF000542/2019</t>
  </si>
  <si>
    <t>DF000844/2019</t>
  </si>
  <si>
    <t>RAZÃO SOCIAL: CONSÓRCIO RODOVIAS FEDERAIS</t>
  </si>
  <si>
    <t>CNPJ: 01.573.246/0001-15 (LBR ENGENHARIA E CONSULTORIA LTDA - empresa líder)</t>
  </si>
  <si>
    <t>ENDEREÇO: RUA AUGUSTA, 2840 - 2º ANDAR - SÃO PAULO/SP 01316-010</t>
  </si>
  <si>
    <t>FONE: 55 11 3241-2789</t>
  </si>
  <si>
    <t>EQUIPE</t>
  </si>
  <si>
    <t>ENGENHARIA</t>
  </si>
  <si>
    <t>BASE</t>
  </si>
  <si>
    <t>FATOR</t>
  </si>
  <si>
    <t>VALOR DA PROPOSTA</t>
  </si>
  <si>
    <t>ANTT</t>
  </si>
  <si>
    <t>P0</t>
  </si>
  <si>
    <t>P2</t>
  </si>
  <si>
    <t>OUTROS</t>
  </si>
  <si>
    <t>P1</t>
  </si>
  <si>
    <t>P4</t>
  </si>
  <si>
    <t>P3</t>
  </si>
  <si>
    <t xml:space="preserve">TÉCNICO </t>
  </si>
  <si>
    <t>T1</t>
  </si>
  <si>
    <t>T2</t>
  </si>
  <si>
    <t>OBS.</t>
  </si>
  <si>
    <t>CCT x fator engenheiro (Tabela DNIT)</t>
  </si>
  <si>
    <t>Pesquisa de Preços - ANTT</t>
  </si>
  <si>
    <t>Pesquisa de Preços - ANTT x fator engenheiros (Tabela DNIT)</t>
  </si>
  <si>
    <t>CCT x fator técnicos (Tabela DNIT)</t>
  </si>
  <si>
    <t>CCT contador master x fator (Tabela DNIT), conf. Esclarecimento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</si>
</sst>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_ ;\-#,##0\ "/>
    <numFmt numFmtId="165" formatCode="0.0000%"/>
    <numFmt numFmtId="166" formatCode="0.000%"/>
    <numFmt numFmtId="167" formatCode="&quot;R$&quot;\ #,##0.00"/>
    <numFmt numFmtId="168" formatCode="_(* #,##0.00_);_(* \(#,##0.00\);_(* &quot;-&quot;??_);_(@_)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Ecofont Vera Sans"/>
      <family val="2"/>
    </font>
    <font>
      <sz val="11"/>
      <color theme="1"/>
      <name val="Ecofont Vera Sans"/>
      <family val="2"/>
    </font>
    <font>
      <sz val="11"/>
      <name val="Ecofont Vera Sans"/>
      <family val="2"/>
    </font>
    <font>
      <b/>
      <sz val="11"/>
      <color indexed="8"/>
      <name val="Ecofont Vera Sans"/>
      <family val="2"/>
    </font>
    <font>
      <sz val="11"/>
      <color indexed="8"/>
      <name val="Ecofont Vera Sans"/>
      <family val="2"/>
    </font>
    <font>
      <strike/>
      <sz val="11"/>
      <color indexed="8"/>
      <name val="Ecofont Vera Sans"/>
      <family val="2"/>
    </font>
    <font>
      <b/>
      <sz val="11"/>
      <name val="Ecofont Vera Sans"/>
      <family val="2"/>
    </font>
    <font>
      <sz val="11"/>
      <color indexed="10"/>
      <name val="Ecofont Vera Sans"/>
      <family val="2"/>
    </font>
    <font>
      <b/>
      <sz val="10"/>
      <color theme="1"/>
      <name val="Ecofont Vera Sans"/>
      <family val="2"/>
    </font>
    <font>
      <b/>
      <sz val="10"/>
      <color indexed="8"/>
      <name val="Ecofont Vera Sans"/>
      <family val="2"/>
    </font>
    <font>
      <sz val="10"/>
      <color theme="1"/>
      <name val="Ecofont Vera Sans"/>
      <family val="2"/>
    </font>
    <font>
      <b/>
      <sz val="11"/>
      <color rgb="FF00B050"/>
      <name val="Ecofont Vera Sans"/>
      <family val="2"/>
    </font>
    <font>
      <sz val="9"/>
      <color indexed="10"/>
      <name val="Ecofont Vera Sans"/>
      <family val="2"/>
    </font>
    <font>
      <b/>
      <sz val="11"/>
      <color rgb="FFFF0000"/>
      <name val="Ecofont Vera Sans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168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38">
    <xf numFmtId="0" fontId="0" fillId="0" borderId="0" xfId="0"/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vertical="center" wrapText="1"/>
      <protection hidden="1"/>
    </xf>
    <xf numFmtId="0" fontId="4" fillId="0" borderId="1" xfId="0" applyFont="1" applyBorder="1" applyAlignment="1" applyProtection="1">
      <alignment vertical="top" wrapText="1"/>
      <protection hidden="1"/>
    </xf>
    <xf numFmtId="0" fontId="4" fillId="0" borderId="0" xfId="0" applyFont="1" applyProtection="1">
      <protection hidden="1"/>
    </xf>
    <xf numFmtId="0" fontId="3" fillId="6" borderId="14" xfId="0" applyFont="1" applyFill="1" applyBorder="1" applyAlignment="1" applyProtection="1">
      <alignment horizontal="center" vertical="center" wrapText="1"/>
      <protection hidden="1"/>
    </xf>
    <xf numFmtId="0" fontId="4" fillId="3" borderId="0" xfId="0" applyFont="1" applyFill="1" applyBorder="1" applyAlignment="1" applyProtection="1">
      <alignment horizontal="center" vertical="center" wrapText="1"/>
      <protection hidden="1"/>
    </xf>
    <xf numFmtId="164" fontId="4" fillId="3" borderId="0" xfId="1" applyNumberFormat="1" applyFont="1" applyFill="1" applyBorder="1" applyAlignment="1" applyProtection="1">
      <alignment horizontal="center" vertical="center" wrapText="1"/>
      <protection hidden="1"/>
    </xf>
    <xf numFmtId="14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4" fillId="3" borderId="1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top" wrapText="1"/>
      <protection hidden="1"/>
    </xf>
    <xf numFmtId="0" fontId="5" fillId="3" borderId="1" xfId="0" applyFont="1" applyFill="1" applyBorder="1" applyAlignment="1" applyProtection="1">
      <alignment horizontal="center" vertical="center" wrapText="1"/>
      <protection hidden="1"/>
    </xf>
    <xf numFmtId="44" fontId="4" fillId="3" borderId="1" xfId="5" applyFont="1" applyFill="1" applyBorder="1" applyAlignment="1" applyProtection="1">
      <alignment horizontal="center" vertical="center" wrapText="1"/>
      <protection hidden="1"/>
    </xf>
    <xf numFmtId="14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wrapText="1"/>
      <protection hidden="1"/>
    </xf>
    <xf numFmtId="44" fontId="4" fillId="4" borderId="1" xfId="5" applyFont="1" applyFill="1" applyBorder="1" applyAlignment="1" applyProtection="1">
      <alignment horizontal="center" wrapText="1"/>
      <protection locked="0"/>
    </xf>
    <xf numFmtId="44" fontId="3" fillId="5" borderId="1" xfId="5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horizontal="center" wrapText="1"/>
      <protection hidden="1"/>
    </xf>
    <xf numFmtId="0" fontId="5" fillId="3" borderId="1" xfId="0" applyFont="1" applyFill="1" applyBorder="1" applyAlignment="1" applyProtection="1">
      <alignment vertical="top" wrapText="1"/>
      <protection hidden="1"/>
    </xf>
    <xf numFmtId="10" fontId="5" fillId="3" borderId="1" xfId="2" applyNumberFormat="1" applyFont="1" applyFill="1" applyBorder="1" applyAlignment="1" applyProtection="1">
      <alignment horizontal="center" vertical="top" wrapText="1"/>
      <protection hidden="1"/>
    </xf>
    <xf numFmtId="44" fontId="5" fillId="3" borderId="1" xfId="5" applyFont="1" applyFill="1" applyBorder="1" applyAlignment="1" applyProtection="1">
      <alignment horizontal="center" vertical="top" wrapText="1"/>
      <protection hidden="1"/>
    </xf>
    <xf numFmtId="10" fontId="3" fillId="5" borderId="1" xfId="5" applyNumberFormat="1" applyFont="1" applyFill="1" applyBorder="1" applyAlignment="1" applyProtection="1">
      <alignment horizontal="center" vertical="top" wrapText="1"/>
      <protection hidden="1"/>
    </xf>
    <xf numFmtId="44" fontId="3" fillId="5" borderId="1" xfId="5" applyFont="1" applyFill="1" applyBorder="1" applyAlignment="1" applyProtection="1">
      <alignment horizontal="center" vertical="top" wrapText="1"/>
      <protection hidden="1"/>
    </xf>
    <xf numFmtId="0" fontId="9" fillId="5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vertical="top" wrapText="1"/>
      <protection hidden="1"/>
    </xf>
    <xf numFmtId="10" fontId="5" fillId="0" borderId="1" xfId="2" applyNumberFormat="1" applyFont="1" applyFill="1" applyBorder="1" applyAlignment="1" applyProtection="1">
      <alignment horizontal="center" wrapText="1"/>
      <protection hidden="1"/>
    </xf>
    <xf numFmtId="44" fontId="5" fillId="0" borderId="1" xfId="5" applyFont="1" applyFill="1" applyBorder="1" applyAlignment="1" applyProtection="1">
      <alignment horizontal="center" wrapText="1"/>
      <protection hidden="1"/>
    </xf>
    <xf numFmtId="10" fontId="5" fillId="4" borderId="1" xfId="2" applyNumberFormat="1" applyFont="1" applyFill="1" applyBorder="1" applyAlignment="1" applyProtection="1">
      <alignment horizontal="center" wrapText="1"/>
      <protection locked="0"/>
    </xf>
    <xf numFmtId="10" fontId="9" fillId="5" borderId="1" xfId="2" applyNumberFormat="1" applyFont="1" applyFill="1" applyBorder="1" applyAlignment="1" applyProtection="1">
      <alignment horizontal="center" wrapText="1"/>
      <protection hidden="1"/>
    </xf>
    <xf numFmtId="44" fontId="9" fillId="5" borderId="1" xfId="5" applyFont="1" applyFill="1" applyBorder="1" applyAlignment="1" applyProtection="1">
      <alignment horizontal="center" wrapText="1"/>
      <protection hidden="1"/>
    </xf>
    <xf numFmtId="0" fontId="4" fillId="0" borderId="1" xfId="0" applyFont="1" applyBorder="1" applyAlignment="1" applyProtection="1">
      <alignment wrapText="1"/>
      <protection hidden="1"/>
    </xf>
    <xf numFmtId="0" fontId="4" fillId="5" borderId="1" xfId="0" applyFont="1" applyFill="1" applyBorder="1" applyAlignment="1" applyProtection="1">
      <alignment wrapText="1"/>
      <protection hidden="1"/>
    </xf>
    <xf numFmtId="0" fontId="4" fillId="3" borderId="1" xfId="0" applyFont="1" applyFill="1" applyBorder="1" applyAlignment="1" applyProtection="1">
      <alignment vertical="top" wrapText="1"/>
      <protection hidden="1"/>
    </xf>
    <xf numFmtId="10" fontId="4" fillId="3" borderId="1" xfId="5" applyNumberFormat="1" applyFont="1" applyFill="1" applyBorder="1" applyAlignment="1" applyProtection="1">
      <alignment horizontal="center" wrapText="1"/>
      <protection hidden="1"/>
    </xf>
    <xf numFmtId="44" fontId="4" fillId="3" borderId="1" xfId="5" applyFont="1" applyFill="1" applyBorder="1" applyAlignment="1" applyProtection="1">
      <alignment horizontal="center" wrapText="1"/>
      <protection hidden="1"/>
    </xf>
    <xf numFmtId="10" fontId="3" fillId="5" borderId="1" xfId="5" applyNumberFormat="1" applyFont="1" applyFill="1" applyBorder="1" applyAlignment="1" applyProtection="1">
      <alignment horizontal="center" wrapText="1"/>
      <protection hidden="1"/>
    </xf>
    <xf numFmtId="0" fontId="4" fillId="0" borderId="8" xfId="0" applyFont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hidden="1"/>
    </xf>
    <xf numFmtId="165" fontId="5" fillId="4" borderId="1" xfId="2" applyNumberFormat="1" applyFont="1" applyFill="1" applyBorder="1" applyAlignment="1" applyProtection="1">
      <alignment horizontal="center" vertical="center" wrapText="1"/>
      <protection locked="0"/>
    </xf>
    <xf numFmtId="165" fontId="9" fillId="5" borderId="1" xfId="2" applyNumberFormat="1" applyFont="1" applyFill="1" applyBorder="1" applyAlignment="1" applyProtection="1">
      <alignment horizontal="center" wrapText="1"/>
      <protection hidden="1"/>
    </xf>
    <xf numFmtId="10" fontId="4" fillId="4" borderId="1" xfId="2" applyNumberFormat="1" applyFont="1" applyFill="1" applyBorder="1" applyAlignment="1" applyProtection="1">
      <alignment horizontal="center" wrapText="1"/>
      <protection locked="0"/>
    </xf>
    <xf numFmtId="10" fontId="3" fillId="5" borderId="1" xfId="2" applyNumberFormat="1" applyFont="1" applyFill="1" applyBorder="1" applyAlignment="1" applyProtection="1">
      <alignment horizontal="center" wrapText="1"/>
      <protection hidden="1"/>
    </xf>
    <xf numFmtId="44" fontId="4" fillId="0" borderId="1" xfId="5" applyFont="1" applyBorder="1" applyAlignment="1" applyProtection="1">
      <alignment horizontal="center" vertical="center" wrapText="1"/>
      <protection hidden="1"/>
    </xf>
    <xf numFmtId="10" fontId="3" fillId="3" borderId="1" xfId="2" applyNumberFormat="1" applyFont="1" applyFill="1" applyBorder="1" applyAlignment="1" applyProtection="1">
      <alignment horizontal="center" wrapText="1"/>
      <protection hidden="1"/>
    </xf>
    <xf numFmtId="44" fontId="3" fillId="0" borderId="1" xfId="5" applyFont="1" applyBorder="1" applyAlignment="1" applyProtection="1">
      <alignment horizontal="center" vertical="center" wrapText="1"/>
      <protection hidden="1"/>
    </xf>
    <xf numFmtId="10" fontId="4" fillId="4" borderId="1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>
      <protection hidden="1"/>
    </xf>
    <xf numFmtId="0" fontId="4" fillId="3" borderId="1" xfId="0" applyFont="1" applyFill="1" applyBorder="1" applyAlignment="1" applyProtection="1">
      <alignment horizontal="center" vertical="top" wrapText="1"/>
      <protection hidden="1"/>
    </xf>
    <xf numFmtId="165" fontId="3" fillId="5" borderId="1" xfId="2" applyNumberFormat="1" applyFont="1" applyFill="1" applyBorder="1" applyAlignment="1" applyProtection="1">
      <alignment horizontal="center" wrapText="1"/>
      <protection hidden="1"/>
    </xf>
    <xf numFmtId="10" fontId="5" fillId="4" borderId="1" xfId="2" applyNumberFormat="1" applyFont="1" applyFill="1" applyBorder="1" applyAlignment="1" applyProtection="1">
      <alignment horizontal="center" vertical="center" wrapText="1"/>
      <protection locked="0"/>
    </xf>
    <xf numFmtId="44" fontId="5" fillId="3" borderId="1" xfId="5" applyFont="1" applyFill="1" applyBorder="1" applyAlignment="1" applyProtection="1">
      <alignment horizontal="center" vertical="center" wrapText="1"/>
      <protection hidden="1"/>
    </xf>
    <xf numFmtId="0" fontId="4" fillId="3" borderId="1" xfId="0" applyFont="1" applyFill="1" applyBorder="1" applyAlignment="1" applyProtection="1">
      <alignment horizontal="center" wrapText="1"/>
      <protection hidden="1"/>
    </xf>
    <xf numFmtId="0" fontId="3" fillId="5" borderId="1" xfId="0" applyFont="1" applyFill="1" applyBorder="1" applyAlignment="1" applyProtection="1">
      <alignment horizontal="center" vertical="top" wrapText="1"/>
      <protection hidden="1"/>
    </xf>
    <xf numFmtId="0" fontId="3" fillId="5" borderId="1" xfId="0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 applyProtection="1">
      <alignment horizontal="center" wrapText="1"/>
      <protection hidden="1"/>
    </xf>
    <xf numFmtId="0" fontId="3" fillId="0" borderId="8" xfId="0" applyFont="1" applyBorder="1" applyAlignment="1" applyProtection="1">
      <alignment horizontal="center" wrapText="1"/>
      <protection hidden="1"/>
    </xf>
    <xf numFmtId="0" fontId="3" fillId="0" borderId="0" xfId="0" applyFont="1" applyBorder="1" applyAlignment="1" applyProtection="1">
      <alignment horizontal="center" wrapText="1"/>
      <protection hidden="1"/>
    </xf>
    <xf numFmtId="0" fontId="3" fillId="0" borderId="8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0" xfId="0" applyFont="1" applyProtection="1"/>
    <xf numFmtId="0" fontId="4" fillId="0" borderId="0" xfId="0" applyFont="1" applyBorder="1" applyProtection="1"/>
    <xf numFmtId="0" fontId="4" fillId="0" borderId="9" xfId="0" applyFont="1" applyBorder="1" applyProtection="1"/>
    <xf numFmtId="0" fontId="4" fillId="0" borderId="11" xfId="0" applyFont="1" applyBorder="1" applyProtection="1"/>
    <xf numFmtId="0" fontId="4" fillId="0" borderId="3" xfId="0" applyFont="1" applyBorder="1" applyProtection="1"/>
    <xf numFmtId="0" fontId="4" fillId="0" borderId="1" xfId="0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4" fontId="4" fillId="0" borderId="1" xfId="5" applyFont="1" applyBorder="1" applyAlignment="1" applyProtection="1">
      <alignment horizontal="center" wrapText="1"/>
    </xf>
    <xf numFmtId="9" fontId="4" fillId="0" borderId="0" xfId="2" applyFont="1" applyProtection="1"/>
    <xf numFmtId="10" fontId="5" fillId="0" borderId="1" xfId="2" applyNumberFormat="1" applyFont="1" applyFill="1" applyBorder="1" applyAlignment="1" applyProtection="1">
      <alignment horizontal="center" wrapText="1"/>
    </xf>
    <xf numFmtId="44" fontId="5" fillId="0" borderId="1" xfId="5" applyFont="1" applyBorder="1" applyAlignment="1" applyProtection="1">
      <alignment horizontal="center" wrapText="1"/>
    </xf>
    <xf numFmtId="10" fontId="4" fillId="3" borderId="1" xfId="2" applyNumberFormat="1" applyFont="1" applyFill="1" applyBorder="1" applyAlignment="1" applyProtection="1">
      <alignment horizontal="center" vertical="center" wrapText="1"/>
    </xf>
    <xf numFmtId="44" fontId="4" fillId="4" borderId="1" xfId="5" applyFont="1" applyFill="1" applyBorder="1" applyAlignment="1" applyProtection="1">
      <alignment horizontal="center" vertical="center" wrapText="1"/>
      <protection locked="0"/>
    </xf>
    <xf numFmtId="10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7" borderId="1" xfId="0" applyFont="1" applyFill="1" applyBorder="1" applyAlignment="1" applyProtection="1">
      <alignment horizontal="center" vertical="center" wrapText="1"/>
    </xf>
    <xf numFmtId="44" fontId="3" fillId="0" borderId="1" xfId="5" applyFont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horizontal="center" vertical="center" wrapText="1"/>
    </xf>
    <xf numFmtId="0" fontId="3" fillId="8" borderId="1" xfId="0" applyFont="1" applyFill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 wrapText="1"/>
    </xf>
    <xf numFmtId="44" fontId="4" fillId="0" borderId="1" xfId="5" applyFont="1" applyBorder="1" applyAlignment="1" applyProtection="1">
      <alignment horizontal="center" vertical="center" wrapText="1"/>
    </xf>
    <xf numFmtId="44" fontId="3" fillId="8" borderId="1" xfId="0" applyNumberFormat="1" applyFont="1" applyFill="1" applyBorder="1" applyAlignment="1" applyProtection="1">
      <alignment horizontal="center" vertical="center" wrapText="1"/>
    </xf>
    <xf numFmtId="10" fontId="3" fillId="8" borderId="1" xfId="0" applyNumberFormat="1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vertical="top" wrapText="1"/>
    </xf>
    <xf numFmtId="44" fontId="3" fillId="5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/>
    </xf>
    <xf numFmtId="44" fontId="4" fillId="0" borderId="1" xfId="0" applyNumberFormat="1" applyFont="1" applyBorder="1" applyAlignment="1" applyProtection="1">
      <alignment horizontal="center" vertical="center"/>
    </xf>
    <xf numFmtId="44" fontId="3" fillId="0" borderId="1" xfId="0" applyNumberFormat="1" applyFont="1" applyBorder="1" applyAlignment="1" applyProtection="1">
      <alignment horizontal="center" vertical="center"/>
    </xf>
    <xf numFmtId="44" fontId="4" fillId="0" borderId="0" xfId="0" applyNumberFormat="1" applyFont="1" applyProtection="1"/>
    <xf numFmtId="0" fontId="4" fillId="0" borderId="1" xfId="0" applyFont="1" applyFill="1" applyBorder="1" applyAlignment="1" applyProtection="1">
      <alignment horizontal="justify" vertical="center" wrapText="1"/>
    </xf>
    <xf numFmtId="1" fontId="5" fillId="0" borderId="1" xfId="0" applyNumberFormat="1" applyFont="1" applyFill="1" applyBorder="1" applyAlignment="1" applyProtection="1">
      <alignment horizontal="center" vertical="center" wrapText="1"/>
    </xf>
    <xf numFmtId="4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4" fontId="3" fillId="0" borderId="1" xfId="0" applyNumberFormat="1" applyFont="1" applyBorder="1" applyAlignment="1" applyProtection="1">
      <alignment horizontal="center" vertical="center" wrapText="1"/>
    </xf>
    <xf numFmtId="44" fontId="3" fillId="0" borderId="1" xfId="0" applyNumberFormat="1" applyFont="1" applyBorder="1" applyAlignment="1" applyProtection="1">
      <alignment vertical="center" wrapText="1"/>
    </xf>
    <xf numFmtId="44" fontId="5" fillId="4" borderId="1" xfId="5" applyFont="1" applyFill="1" applyBorder="1" applyAlignment="1" applyProtection="1">
      <alignment horizontal="center" vertical="center" wrapText="1"/>
      <protection locked="0"/>
    </xf>
    <xf numFmtId="44" fontId="5" fillId="0" borderId="1" xfId="5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vertical="center" wrapText="1"/>
    </xf>
    <xf numFmtId="0" fontId="13" fillId="0" borderId="0" xfId="0" applyFont="1" applyAlignment="1" applyProtection="1">
      <alignment vertical="center"/>
      <protection locked="0"/>
    </xf>
    <xf numFmtId="0" fontId="13" fillId="3" borderId="1" xfId="0" applyFont="1" applyFill="1" applyBorder="1" applyAlignment="1" applyProtection="1">
      <alignment vertical="center" wrapText="1"/>
      <protection hidden="1"/>
    </xf>
    <xf numFmtId="4" fontId="4" fillId="0" borderId="0" xfId="0" applyNumberFormat="1" applyFont="1" applyAlignment="1" applyProtection="1">
      <alignment horizontal="center"/>
    </xf>
    <xf numFmtId="10" fontId="16" fillId="0" borderId="0" xfId="0" applyNumberFormat="1" applyFont="1" applyAlignment="1" applyProtection="1">
      <alignment horizontal="center"/>
    </xf>
    <xf numFmtId="166" fontId="4" fillId="4" borderId="1" xfId="2" applyNumberFormat="1" applyFont="1" applyFill="1" applyBorder="1" applyAlignment="1" applyProtection="1">
      <alignment horizontal="center" wrapText="1"/>
      <protection locked="0"/>
    </xf>
    <xf numFmtId="44" fontId="18" fillId="10" borderId="1" xfId="5" applyFont="1" applyFill="1" applyBorder="1" applyAlignment="1">
      <alignment horizontal="center" vertical="center" wrapText="1"/>
    </xf>
    <xf numFmtId="0" fontId="19" fillId="0" borderId="0" xfId="0" applyFont="1"/>
    <xf numFmtId="44" fontId="20" fillId="0" borderId="0" xfId="0" applyNumberFormat="1" applyFont="1" applyFill="1" applyBorder="1" applyAlignment="1">
      <alignment horizontal="center" vertical="center"/>
    </xf>
    <xf numFmtId="0" fontId="19" fillId="0" borderId="1" xfId="0" applyFont="1" applyBorder="1"/>
    <xf numFmtId="0" fontId="2" fillId="0" borderId="1" xfId="8" applyBorder="1" applyAlignment="1">
      <alignment horizontal="center" vertical="center"/>
    </xf>
    <xf numFmtId="167" fontId="2" fillId="0" borderId="1" xfId="8" applyNumberFormat="1" applyBorder="1" applyAlignment="1">
      <alignment horizontal="center" vertical="center"/>
    </xf>
    <xf numFmtId="4" fontId="2" fillId="0" borderId="1" xfId="8" applyNumberFormat="1" applyBorder="1" applyAlignment="1">
      <alignment horizontal="center" vertical="center"/>
    </xf>
    <xf numFmtId="4" fontId="2" fillId="0" borderId="1" xfId="8" quotePrefix="1" applyNumberFormat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19" fillId="0" borderId="1" xfId="0" applyFont="1" applyBorder="1" applyAlignment="1">
      <alignment vertical="center"/>
    </xf>
    <xf numFmtId="0" fontId="21" fillId="0" borderId="0" xfId="0" applyFont="1" applyAlignment="1">
      <alignment horizontal="left" wrapText="1"/>
    </xf>
    <xf numFmtId="4" fontId="22" fillId="0" borderId="0" xfId="0" applyNumberFormat="1" applyFont="1"/>
    <xf numFmtId="0" fontId="2" fillId="0" borderId="0" xfId="8" applyAlignment="1">
      <alignment vertical="center"/>
    </xf>
    <xf numFmtId="0" fontId="2" fillId="0" borderId="0" xfId="8" applyAlignment="1">
      <alignment horizontal="center" vertical="center"/>
    </xf>
    <xf numFmtId="168" fontId="2" fillId="0" borderId="0" xfId="9" applyFont="1" applyFill="1" applyBorder="1" applyAlignment="1">
      <alignment horizontal="justify" vertical="center"/>
    </xf>
    <xf numFmtId="167" fontId="2" fillId="0" borderId="1" xfId="8" applyNumberFormat="1" applyBorder="1" applyAlignment="1">
      <alignment horizontal="left" vertical="center"/>
    </xf>
    <xf numFmtId="0" fontId="19" fillId="0" borderId="0" xfId="0" applyFont="1" applyAlignment="1">
      <alignment horizontal="left"/>
    </xf>
    <xf numFmtId="44" fontId="18" fillId="5" borderId="1" xfId="5" applyFont="1" applyFill="1" applyBorder="1" applyAlignment="1">
      <alignment horizontal="center" vertical="center" wrapText="1"/>
    </xf>
    <xf numFmtId="0" fontId="17" fillId="0" borderId="14" xfId="8" applyFont="1" applyBorder="1" applyAlignment="1">
      <alignment horizontal="center" vertical="center" wrapText="1"/>
    </xf>
    <xf numFmtId="0" fontId="17" fillId="0" borderId="16" xfId="8" applyFont="1" applyBorder="1" applyAlignment="1">
      <alignment vertical="center"/>
    </xf>
    <xf numFmtId="0" fontId="17" fillId="0" borderId="17" xfId="8" applyFont="1" applyBorder="1" applyAlignment="1">
      <alignment vertical="center"/>
    </xf>
    <xf numFmtId="44" fontId="18" fillId="5" borderId="1" xfId="5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18" fillId="5" borderId="1" xfId="5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1" fillId="4" borderId="5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wrapText="1"/>
      <protection hidden="1"/>
    </xf>
    <xf numFmtId="0" fontId="3" fillId="5" borderId="1" xfId="0" applyFont="1" applyFill="1" applyBorder="1" applyAlignment="1" applyProtection="1">
      <alignment horizontal="center" vertical="top" wrapText="1"/>
      <protection hidden="1"/>
    </xf>
    <xf numFmtId="0" fontId="4" fillId="3" borderId="1" xfId="0" applyFont="1" applyFill="1" applyBorder="1" applyAlignment="1" applyProtection="1">
      <alignment horizontal="left" wrapText="1"/>
      <protection hidden="1"/>
    </xf>
    <xf numFmtId="0" fontId="3" fillId="5" borderId="1" xfId="0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 applyProtection="1">
      <alignment horizontal="center" wrapText="1"/>
      <protection hidden="1"/>
    </xf>
    <xf numFmtId="0" fontId="4" fillId="3" borderId="1" xfId="0" applyFont="1" applyFill="1" applyBorder="1" applyAlignment="1" applyProtection="1">
      <alignment horizontal="left" vertical="top" wrapText="1"/>
      <protection hidden="1"/>
    </xf>
    <xf numFmtId="0" fontId="4" fillId="0" borderId="6" xfId="0" applyFont="1" applyBorder="1" applyAlignment="1" applyProtection="1">
      <alignment horizontal="left"/>
      <protection hidden="1"/>
    </xf>
    <xf numFmtId="0" fontId="4" fillId="0" borderId="5" xfId="0" applyFont="1" applyBorder="1" applyAlignment="1" applyProtection="1">
      <alignment horizontal="left"/>
      <protection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0" fontId="3" fillId="0" borderId="11" xfId="0" applyFont="1" applyBorder="1" applyAlignment="1" applyProtection="1">
      <alignment horizontal="center"/>
      <protection hidden="1"/>
    </xf>
    <xf numFmtId="0" fontId="7" fillId="3" borderId="15" xfId="0" applyFont="1" applyFill="1" applyBorder="1" applyAlignment="1" applyProtection="1">
      <alignment horizontal="left" vertical="center"/>
    </xf>
    <xf numFmtId="0" fontId="7" fillId="3" borderId="5" xfId="0" applyFont="1" applyFill="1" applyBorder="1" applyAlignment="1" applyProtection="1">
      <alignment horizontal="left" vertical="center"/>
    </xf>
    <xf numFmtId="0" fontId="7" fillId="3" borderId="12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3" fillId="0" borderId="11" xfId="0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center" wrapText="1"/>
      <protection hidden="1"/>
    </xf>
    <xf numFmtId="0" fontId="3" fillId="0" borderId="0" xfId="0" applyFont="1" applyBorder="1" applyAlignment="1" applyProtection="1">
      <alignment horizontal="center" wrapText="1"/>
      <protection hidden="1"/>
    </xf>
    <xf numFmtId="0" fontId="4" fillId="0" borderId="6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/>
      <protection hidden="1"/>
    </xf>
    <xf numFmtId="0" fontId="4" fillId="0" borderId="13" xfId="0" applyFont="1" applyBorder="1" applyAlignment="1" applyProtection="1">
      <alignment horizontal="left" vertical="center" wrapText="1"/>
      <protection hidden="1"/>
    </xf>
    <xf numFmtId="0" fontId="4" fillId="0" borderId="4" xfId="0" applyFont="1" applyBorder="1" applyAlignment="1" applyProtection="1">
      <alignment horizontal="left" vertical="center" wrapText="1"/>
      <protection hidden="1"/>
    </xf>
    <xf numFmtId="0" fontId="4" fillId="0" borderId="2" xfId="0" applyFont="1" applyBorder="1" applyAlignment="1" applyProtection="1">
      <alignment horizontal="left" vertical="center" wrapText="1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4" fillId="3" borderId="6" xfId="0" applyFont="1" applyFill="1" applyBorder="1" applyAlignment="1" applyProtection="1">
      <alignment horizontal="left" vertical="center" wrapText="1"/>
    </xf>
    <xf numFmtId="0" fontId="4" fillId="3" borderId="5" xfId="0" applyFont="1" applyFill="1" applyBorder="1" applyAlignment="1" applyProtection="1">
      <alignment horizontal="left" vertical="center" wrapText="1"/>
    </xf>
    <xf numFmtId="0" fontId="4" fillId="3" borderId="7" xfId="0" applyFont="1" applyFill="1" applyBorder="1" applyAlignment="1" applyProtection="1">
      <alignment horizontal="left" vertical="center" wrapText="1"/>
    </xf>
    <xf numFmtId="0" fontId="4" fillId="3" borderId="8" xfId="0" applyFont="1" applyFill="1" applyBorder="1" applyAlignment="1" applyProtection="1">
      <alignment horizontal="left" vertical="center" wrapText="1"/>
    </xf>
    <xf numFmtId="0" fontId="4" fillId="3" borderId="0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4" fillId="3" borderId="11" xfId="0" applyFont="1" applyFill="1" applyBorder="1" applyAlignment="1" applyProtection="1">
      <alignment horizontal="left" vertical="center" wrapText="1"/>
    </xf>
    <xf numFmtId="0" fontId="4" fillId="3" borderId="3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horizontal="center" vertical="top" wrapText="1"/>
      <protection hidden="1"/>
    </xf>
    <xf numFmtId="0" fontId="4" fillId="3" borderId="10" xfId="0" applyFont="1" applyFill="1" applyBorder="1" applyAlignment="1" applyProtection="1">
      <alignment horizontal="left" vertical="center" wrapText="1"/>
    </xf>
    <xf numFmtId="44" fontId="3" fillId="5" borderId="13" xfId="5" applyFont="1" applyFill="1" applyBorder="1" applyAlignment="1" applyProtection="1">
      <alignment horizontal="center" wrapText="1"/>
      <protection hidden="1"/>
    </xf>
    <xf numFmtId="44" fontId="3" fillId="5" borderId="2" xfId="5" applyFont="1" applyFill="1" applyBorder="1" applyAlignment="1" applyProtection="1">
      <alignment horizontal="center" wrapText="1"/>
      <protection hidden="1"/>
    </xf>
    <xf numFmtId="44" fontId="4" fillId="4" borderId="13" xfId="5" applyFont="1" applyFill="1" applyBorder="1" applyAlignment="1" applyProtection="1">
      <alignment horizontal="left" vertical="center" wrapText="1"/>
      <protection locked="0"/>
    </xf>
    <xf numFmtId="44" fontId="4" fillId="4" borderId="2" xfId="5" applyFont="1" applyFill="1" applyBorder="1" applyAlignment="1" applyProtection="1">
      <alignment horizontal="left" vertical="center" wrapText="1"/>
      <protection locked="0"/>
    </xf>
    <xf numFmtId="44" fontId="4" fillId="4" borderId="13" xfId="5" applyFont="1" applyFill="1" applyBorder="1" applyAlignment="1" applyProtection="1">
      <alignment horizontal="center" vertical="center" wrapText="1"/>
      <protection locked="0"/>
    </xf>
    <xf numFmtId="44" fontId="4" fillId="4" borderId="2" xfId="5" applyFont="1" applyFill="1" applyBorder="1" applyAlignment="1" applyProtection="1">
      <alignment horizontal="center" vertical="center" wrapText="1"/>
      <protection locked="0"/>
    </xf>
    <xf numFmtId="44" fontId="4" fillId="4" borderId="13" xfId="5" applyFont="1" applyFill="1" applyBorder="1" applyAlignment="1" applyProtection="1">
      <alignment horizontal="center" wrapText="1"/>
      <protection locked="0"/>
    </xf>
    <xf numFmtId="44" fontId="4" fillId="4" borderId="2" xfId="5" applyFont="1" applyFill="1" applyBorder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3" fillId="6" borderId="1" xfId="0" applyFont="1" applyFill="1" applyBorder="1" applyAlignment="1" applyProtection="1">
      <alignment horizontal="center" vertical="center" wrapText="1"/>
      <protection hidden="1"/>
    </xf>
    <xf numFmtId="0" fontId="3" fillId="5" borderId="13" xfId="0" applyFont="1" applyFill="1" applyBorder="1" applyAlignment="1" applyProtection="1">
      <alignment horizontal="center" vertical="top" wrapText="1"/>
      <protection hidden="1"/>
    </xf>
    <xf numFmtId="0" fontId="3" fillId="5" borderId="4" xfId="0" applyFont="1" applyFill="1" applyBorder="1" applyAlignment="1" applyProtection="1">
      <alignment horizontal="center" vertical="top" wrapText="1"/>
      <protection hidden="1"/>
    </xf>
    <xf numFmtId="0" fontId="3" fillId="5" borderId="2" xfId="0" applyFont="1" applyFill="1" applyBorder="1" applyAlignment="1" applyProtection="1">
      <alignment horizontal="center" vertical="top" wrapText="1"/>
      <protection hidden="1"/>
    </xf>
    <xf numFmtId="0" fontId="4" fillId="0" borderId="6" xfId="0" applyFont="1" applyBorder="1" applyAlignment="1" applyProtection="1">
      <alignment horizontal="left" wrapText="1"/>
      <protection hidden="1"/>
    </xf>
    <xf numFmtId="0" fontId="4" fillId="0" borderId="5" xfId="0" applyFont="1" applyBorder="1" applyAlignment="1" applyProtection="1">
      <alignment horizontal="left" wrapText="1"/>
      <protection hidden="1"/>
    </xf>
    <xf numFmtId="0" fontId="3" fillId="0" borderId="8" xfId="0" applyFont="1" applyBorder="1" applyAlignment="1" applyProtection="1">
      <alignment horizont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4" fillId="9" borderId="13" xfId="0" applyFont="1" applyFill="1" applyBorder="1" applyAlignment="1" applyProtection="1">
      <alignment horizontal="center" wrapText="1"/>
      <protection hidden="1"/>
    </xf>
    <xf numFmtId="0" fontId="4" fillId="9" borderId="4" xfId="0" applyFont="1" applyFill="1" applyBorder="1" applyAlignment="1" applyProtection="1">
      <alignment horizont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49" fontId="4" fillId="0" borderId="1" xfId="0" applyNumberFormat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/>
      <protection hidden="1"/>
    </xf>
    <xf numFmtId="0" fontId="4" fillId="3" borderId="13" xfId="0" applyFont="1" applyFill="1" applyBorder="1" applyAlignment="1" applyProtection="1">
      <alignment horizontal="center" vertical="center" wrapText="1"/>
      <protection hidden="1"/>
    </xf>
    <xf numFmtId="0" fontId="4" fillId="3" borderId="4" xfId="0" applyFont="1" applyFill="1" applyBorder="1" applyAlignment="1" applyProtection="1">
      <alignment horizontal="center" vertical="center" wrapText="1"/>
      <protection hidden="1"/>
    </xf>
    <xf numFmtId="0" fontId="12" fillId="4" borderId="5" xfId="0" applyFont="1" applyFill="1" applyBorder="1" applyAlignment="1" applyProtection="1">
      <alignment horizontal="center" vertical="center"/>
    </xf>
    <xf numFmtId="0" fontId="13" fillId="3" borderId="13" xfId="0" applyFont="1" applyFill="1" applyBorder="1" applyAlignment="1" applyProtection="1">
      <alignment horizontal="center" vertical="center" wrapText="1"/>
      <protection hidden="1"/>
    </xf>
    <xf numFmtId="0" fontId="13" fillId="3" borderId="4" xfId="0" applyFont="1" applyFill="1" applyBorder="1" applyAlignment="1" applyProtection="1">
      <alignment horizontal="center" vertical="center" wrapText="1"/>
      <protection hidden="1"/>
    </xf>
    <xf numFmtId="0" fontId="13" fillId="3" borderId="13" xfId="0" applyFont="1" applyFill="1" applyBorder="1" applyAlignment="1" applyProtection="1">
      <alignment horizontal="left" vertical="center" wrapText="1"/>
      <protection hidden="1"/>
    </xf>
    <xf numFmtId="0" fontId="13" fillId="3" borderId="4" xfId="0" applyFont="1" applyFill="1" applyBorder="1" applyAlignment="1" applyProtection="1">
      <alignment horizontal="left" vertical="center" wrapText="1"/>
      <protection hidden="1"/>
    </xf>
    <xf numFmtId="44" fontId="5" fillId="4" borderId="13" xfId="5" applyFont="1" applyFill="1" applyBorder="1" applyAlignment="1" applyProtection="1">
      <alignment horizontal="left" vertical="center" wrapText="1"/>
      <protection locked="0"/>
    </xf>
    <xf numFmtId="44" fontId="5" fillId="4" borderId="2" xfId="5" applyFont="1" applyFill="1" applyBorder="1" applyAlignment="1" applyProtection="1">
      <alignment horizontal="left" vertical="center" wrapText="1"/>
      <protection locked="0"/>
    </xf>
    <xf numFmtId="0" fontId="3" fillId="3" borderId="13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7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 wrapText="1"/>
      <protection hidden="1"/>
    </xf>
    <xf numFmtId="0" fontId="4" fillId="0" borderId="13" xfId="0" applyFont="1" applyFill="1" applyBorder="1" applyAlignment="1" applyProtection="1">
      <alignment horizontal="center" vertical="top" wrapText="1"/>
    </xf>
    <xf numFmtId="0" fontId="4" fillId="0" borderId="4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0" fontId="3" fillId="6" borderId="1" xfId="0" applyFont="1" applyFill="1" applyBorder="1" applyAlignment="1" applyProtection="1">
      <alignment horizontal="center" vertical="center" wrapText="1"/>
    </xf>
    <xf numFmtId="0" fontId="3" fillId="6" borderId="13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 vertical="center"/>
      <protection hidden="1"/>
    </xf>
    <xf numFmtId="0" fontId="3" fillId="8" borderId="1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167" fontId="18" fillId="5" borderId="13" xfId="5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2" xfId="0" applyBorder="1" applyAlignment="1">
      <alignment vertical="center"/>
    </xf>
    <xf numFmtId="43" fontId="23" fillId="11" borderId="18" xfId="1" applyFont="1" applyFill="1" applyBorder="1"/>
    <xf numFmtId="43" fontId="23" fillId="0" borderId="18" xfId="1" applyFont="1" applyFill="1" applyBorder="1"/>
    <xf numFmtId="43" fontId="21" fillId="11" borderId="18" xfId="1" applyFont="1" applyFill="1" applyBorder="1"/>
    <xf numFmtId="43" fontId="23" fillId="4" borderId="18" xfId="1" applyFont="1" applyFill="1" applyBorder="1"/>
    <xf numFmtId="43" fontId="24" fillId="0" borderId="19" xfId="1" applyFont="1" applyFill="1" applyBorder="1"/>
    <xf numFmtId="43" fontId="23" fillId="0" borderId="20" xfId="1" applyFont="1" applyFill="1" applyBorder="1"/>
    <xf numFmtId="43" fontId="24" fillId="0" borderId="21" xfId="1" applyFont="1" applyFill="1" applyBorder="1"/>
    <xf numFmtId="44" fontId="19" fillId="0" borderId="0" xfId="0" applyNumberFormat="1" applyFont="1"/>
    <xf numFmtId="167" fontId="2" fillId="11" borderId="1" xfId="8" applyNumberFormat="1" applyFill="1" applyBorder="1" applyAlignment="1">
      <alignment horizontal="center" vertical="center"/>
    </xf>
    <xf numFmtId="0" fontId="19" fillId="11" borderId="1" xfId="0" applyFont="1" applyFill="1" applyBorder="1"/>
    <xf numFmtId="0" fontId="2" fillId="11" borderId="1" xfId="8" applyFill="1" applyBorder="1" applyAlignment="1">
      <alignment horizontal="center" vertical="center"/>
    </xf>
  </cellXfs>
  <cellStyles count="12">
    <cellStyle name="Moeda" xfId="5" builtinId="4"/>
    <cellStyle name="Moeda 2" xfId="4"/>
    <cellStyle name="Moeda 2 3" xfId="10"/>
    <cellStyle name="Moeda 5" xfId="11"/>
    <cellStyle name="Normal" xfId="0" builtinId="0"/>
    <cellStyle name="Normal 2" xfId="3"/>
    <cellStyle name="Normal_DIREX-12b - Valores Propostos pela Comissão Formatada 2" xfId="8"/>
    <cellStyle name="Porcentagem" xfId="2" builtinId="5"/>
    <cellStyle name="Vírgula" xfId="1" builtinId="3"/>
    <cellStyle name="Vírgula 2" xfId="7"/>
    <cellStyle name="Vírgula 3" xfId="6"/>
    <cellStyle name="Vírgula 3 2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nato_Dados_Vr_Wxp\DNIT\Calib_HDM\NovoProcesso_50600015149_2010_82\CustoCalibracaoHDM_Rev_0309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s"/>
      <sheetName val="Planilha Edital"/>
      <sheetName val="Memoria_Campo"/>
      <sheetName val="Lev. de Campo - 1°"/>
      <sheetName val="Lev. de Campo - 2°4°"/>
      <sheetName val="Lev. de Campo - 3°5°"/>
      <sheetName val="Produtos"/>
      <sheetName val="Cronograma Fisico"/>
      <sheetName val="Cronograma"/>
      <sheetName val="Orçamento_BIRD"/>
      <sheetName val="Cronograma Fisico Financeiro"/>
    </sheetNames>
    <sheetDataSet>
      <sheetData sheetId="0">
        <row r="2">
          <cell r="A2" t="str">
            <v>Encargos Sociais = 88,04 % de (A)</v>
          </cell>
          <cell r="B2">
            <v>0.88039999999999996</v>
          </cell>
        </row>
        <row r="3">
          <cell r="B3">
            <v>0.5</v>
          </cell>
        </row>
        <row r="4">
          <cell r="B4">
            <v>0.12</v>
          </cell>
        </row>
        <row r="5">
          <cell r="B5">
            <v>0.16619999999999999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27"/>
  <sheetViews>
    <sheetView showGridLines="0" zoomScale="85" zoomScaleNormal="85" workbookViewId="0">
      <selection activeCell="H22" sqref="H22"/>
    </sheetView>
  </sheetViews>
  <sheetFormatPr defaultColWidth="8.85546875" defaultRowHeight="15"/>
  <cols>
    <col min="1" max="1" width="9.28515625" style="110" customWidth="1"/>
    <col min="2" max="2" width="53.85546875" style="110" customWidth="1"/>
    <col min="3" max="3" width="12.7109375" style="110" bestFit="1" customWidth="1"/>
    <col min="4" max="4" width="12.7109375" style="110" customWidth="1"/>
    <col min="5" max="5" width="12.7109375" style="110" hidden="1" customWidth="1"/>
    <col min="6" max="6" width="13.5703125" style="110" bestFit="1" customWidth="1"/>
    <col min="7" max="7" width="12.7109375" style="110" customWidth="1"/>
    <col min="8" max="8" width="54.140625" style="110" customWidth="1"/>
    <col min="9" max="9" width="47.28515625" style="110" customWidth="1"/>
    <col min="10" max="10" width="39" customWidth="1"/>
    <col min="11" max="16384" width="8.85546875" style="110"/>
  </cols>
  <sheetData>
    <row r="1" spans="1:9" ht="30">
      <c r="A1" s="127" t="s">
        <v>242</v>
      </c>
      <c r="B1" s="130" t="s">
        <v>243</v>
      </c>
      <c r="C1" s="131"/>
      <c r="D1" s="126" t="s">
        <v>244</v>
      </c>
      <c r="E1" s="126" t="s">
        <v>245</v>
      </c>
      <c r="F1" s="126" t="s">
        <v>246</v>
      </c>
      <c r="G1" s="109" t="s">
        <v>247</v>
      </c>
      <c r="H1" s="109" t="s">
        <v>257</v>
      </c>
      <c r="I1" s="111"/>
    </row>
    <row r="2" spans="1:9">
      <c r="A2" s="128"/>
      <c r="B2" s="236" t="s">
        <v>182</v>
      </c>
      <c r="C2" s="237" t="s">
        <v>248</v>
      </c>
      <c r="D2" s="114">
        <v>8483</v>
      </c>
      <c r="E2" s="115">
        <v>2.06</v>
      </c>
      <c r="F2" s="235">
        <v>18313.669999999998</v>
      </c>
      <c r="G2" s="114">
        <v>18313.669999999998</v>
      </c>
      <c r="H2" s="124" t="s">
        <v>258</v>
      </c>
    </row>
    <row r="3" spans="1:9">
      <c r="A3" s="128"/>
      <c r="B3" s="236" t="s">
        <v>213</v>
      </c>
      <c r="C3" s="237" t="s">
        <v>249</v>
      </c>
      <c r="D3" s="114">
        <v>8483</v>
      </c>
      <c r="E3" s="115">
        <v>1.27</v>
      </c>
      <c r="F3" s="235">
        <v>11289.32</v>
      </c>
      <c r="G3" s="114">
        <v>11289.32</v>
      </c>
      <c r="H3" s="124" t="s">
        <v>258</v>
      </c>
    </row>
    <row r="4" spans="1:9">
      <c r="A4" s="128"/>
      <c r="B4" s="132" t="s">
        <v>250</v>
      </c>
      <c r="C4" s="133"/>
      <c r="D4" s="224"/>
      <c r="E4" s="225"/>
      <c r="F4" s="225"/>
      <c r="G4" s="226"/>
    </row>
    <row r="5" spans="1:9">
      <c r="A5" s="128"/>
      <c r="B5" s="112" t="s">
        <v>214</v>
      </c>
      <c r="C5" s="113" t="s">
        <v>251</v>
      </c>
      <c r="D5" s="114">
        <v>11267.49</v>
      </c>
      <c r="E5" s="116" t="s">
        <v>0</v>
      </c>
      <c r="F5" s="114">
        <v>11267.49</v>
      </c>
      <c r="G5" s="114">
        <v>11267.49</v>
      </c>
      <c r="H5" s="124" t="s">
        <v>259</v>
      </c>
      <c r="I5" s="117"/>
    </row>
    <row r="6" spans="1:9">
      <c r="A6" s="128"/>
      <c r="B6" s="112" t="s">
        <v>215</v>
      </c>
      <c r="C6" s="113" t="s">
        <v>251</v>
      </c>
      <c r="D6" s="114">
        <v>8211.58</v>
      </c>
      <c r="E6" s="116" t="s">
        <v>0</v>
      </c>
      <c r="F6" s="114">
        <v>8211.58</v>
      </c>
      <c r="G6" s="114">
        <v>8211.58</v>
      </c>
      <c r="H6" s="124" t="s">
        <v>259</v>
      </c>
      <c r="I6" s="117"/>
    </row>
    <row r="7" spans="1:9" ht="26.25" customHeight="1">
      <c r="A7" s="128"/>
      <c r="B7" s="118" t="s">
        <v>216</v>
      </c>
      <c r="C7" s="113" t="s">
        <v>249</v>
      </c>
      <c r="D7" s="114">
        <v>5142</v>
      </c>
      <c r="E7" s="115">
        <v>1.27</v>
      </c>
      <c r="F7" s="114">
        <v>6535.11</v>
      </c>
      <c r="G7" s="114">
        <v>11289.32</v>
      </c>
      <c r="H7" s="124" t="s">
        <v>262</v>
      </c>
      <c r="I7" s="119"/>
    </row>
    <row r="8" spans="1:9">
      <c r="A8" s="128"/>
      <c r="B8" s="112" t="s">
        <v>217</v>
      </c>
      <c r="C8" s="113" t="s">
        <v>251</v>
      </c>
      <c r="D8" s="114">
        <v>5431.36</v>
      </c>
      <c r="E8" s="115">
        <v>1.62</v>
      </c>
      <c r="F8" s="114">
        <v>11732.5</v>
      </c>
      <c r="G8" s="114">
        <v>11732.5</v>
      </c>
      <c r="H8" s="124" t="s">
        <v>260</v>
      </c>
      <c r="I8" s="117"/>
    </row>
    <row r="9" spans="1:9">
      <c r="A9" s="128"/>
      <c r="B9" s="112" t="s">
        <v>218</v>
      </c>
      <c r="C9" s="113" t="s">
        <v>252</v>
      </c>
      <c r="D9" s="114">
        <v>5431.36</v>
      </c>
      <c r="E9" s="116" t="s">
        <v>0</v>
      </c>
      <c r="F9" s="114">
        <v>5431.36</v>
      </c>
      <c r="G9" s="114">
        <v>5431.36</v>
      </c>
      <c r="H9" s="124" t="s">
        <v>259</v>
      </c>
      <c r="I9" s="117"/>
    </row>
    <row r="10" spans="1:9">
      <c r="A10" s="128"/>
      <c r="B10" s="112" t="s">
        <v>219</v>
      </c>
      <c r="C10" s="113" t="s">
        <v>252</v>
      </c>
      <c r="D10" s="114">
        <v>4353.47</v>
      </c>
      <c r="E10" s="116" t="s">
        <v>0</v>
      </c>
      <c r="F10" s="114">
        <v>4353.47</v>
      </c>
      <c r="G10" s="114">
        <v>4353.47</v>
      </c>
      <c r="H10" s="124" t="s">
        <v>259</v>
      </c>
      <c r="I10" s="117"/>
    </row>
    <row r="11" spans="1:9">
      <c r="A11" s="128"/>
      <c r="B11" s="112" t="s">
        <v>220</v>
      </c>
      <c r="C11" s="113" t="s">
        <v>253</v>
      </c>
      <c r="D11" s="114">
        <v>4621.46</v>
      </c>
      <c r="E11" s="116" t="s">
        <v>0</v>
      </c>
      <c r="F11" s="114">
        <v>4621.46</v>
      </c>
      <c r="G11" s="114">
        <v>4621.46</v>
      </c>
      <c r="H11" s="124" t="s">
        <v>259</v>
      </c>
      <c r="I11" s="117"/>
    </row>
    <row r="12" spans="1:9">
      <c r="A12" s="128"/>
      <c r="B12" s="132" t="s">
        <v>254</v>
      </c>
      <c r="C12" s="133"/>
      <c r="D12" s="224"/>
      <c r="E12" s="225"/>
      <c r="F12" s="225"/>
      <c r="G12" s="226"/>
      <c r="H12" s="125"/>
      <c r="I12" s="120"/>
    </row>
    <row r="13" spans="1:9">
      <c r="A13" s="128"/>
      <c r="B13" s="236" t="s">
        <v>221</v>
      </c>
      <c r="C13" s="237" t="s">
        <v>255</v>
      </c>
      <c r="D13" s="114">
        <v>1194.92</v>
      </c>
      <c r="E13" s="115">
        <v>2.21</v>
      </c>
      <c r="F13" s="235">
        <v>2635.1103566046322</v>
      </c>
      <c r="G13" s="114">
        <v>4989.91</v>
      </c>
      <c r="H13" s="124" t="s">
        <v>261</v>
      </c>
    </row>
    <row r="14" spans="1:9">
      <c r="A14" s="129"/>
      <c r="B14" s="236" t="s">
        <v>222</v>
      </c>
      <c r="C14" s="237" t="s">
        <v>256</v>
      </c>
      <c r="D14" s="114">
        <v>1194.92</v>
      </c>
      <c r="E14" s="115">
        <v>1.67</v>
      </c>
      <c r="F14" s="235">
        <v>1992.802504231614</v>
      </c>
      <c r="G14" s="114">
        <v>3773.62</v>
      </c>
      <c r="H14" s="124" t="s">
        <v>261</v>
      </c>
    </row>
    <row r="15" spans="1:9">
      <c r="B15" s="121"/>
      <c r="C15" s="122"/>
      <c r="D15" s="122"/>
      <c r="E15" s="122"/>
      <c r="F15" s="123"/>
      <c r="G15" s="123"/>
      <c r="H15" s="123"/>
    </row>
    <row r="17" spans="5:8">
      <c r="E17" s="227">
        <f>E18+(E18*G17)</f>
        <v>8882.5</v>
      </c>
    </row>
    <row r="18" spans="5:8">
      <c r="E18" s="228">
        <f>E19+(E19*G18)</f>
        <v>8882.5</v>
      </c>
    </row>
    <row r="19" spans="5:8">
      <c r="E19" s="229">
        <f>E21+(E21*G19)</f>
        <v>8882.5</v>
      </c>
    </row>
    <row r="20" spans="5:8">
      <c r="E20" s="230">
        <f>E21+(E21*G20)</f>
        <v>8882.5</v>
      </c>
      <c r="H20" s="234"/>
    </row>
    <row r="21" spans="5:8">
      <c r="E21" s="228">
        <f>E22+(E22*G21)</f>
        <v>8882.5</v>
      </c>
    </row>
    <row r="22" spans="5:8" ht="15.75" thickBot="1">
      <c r="E22" s="231">
        <f>8.5*1045</f>
        <v>8882.5</v>
      </c>
    </row>
    <row r="23" spans="5:8">
      <c r="E23" s="232">
        <f>E24+(E24*G23)</f>
        <v>1194.92</v>
      </c>
    </row>
    <row r="24" spans="5:8">
      <c r="E24" s="227">
        <f>E25+(E25*G24)</f>
        <v>1194.92</v>
      </c>
    </row>
    <row r="25" spans="5:8">
      <c r="E25" s="227">
        <f>E26+(E26*G25)</f>
        <v>1194.92</v>
      </c>
    </row>
    <row r="26" spans="5:8">
      <c r="E26" s="228">
        <f>E27+(E27*G26)</f>
        <v>1194.92</v>
      </c>
    </row>
    <row r="27" spans="5:8">
      <c r="E27" s="233">
        <v>1194.92</v>
      </c>
    </row>
  </sheetData>
  <mergeCells count="4">
    <mergeCell ref="A1:A14"/>
    <mergeCell ref="B1:C1"/>
    <mergeCell ref="B4:C4"/>
    <mergeCell ref="B12:C12"/>
  </mergeCells>
  <pageMargins left="0.511811024" right="0.511811024" top="0.78740157499999996" bottom="0.78740157499999996" header="0.31496062000000002" footer="0.31496062000000002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2"/>
  <sheetViews>
    <sheetView showGridLines="0" view="pageBreakPreview" topLeftCell="A91" zoomScale="90" zoomScaleNormal="85" zoomScaleSheetLayoutView="90" workbookViewId="0">
      <selection activeCell="C100" sqref="C100:C104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7" width="0" style="63" hidden="1" customWidth="1"/>
    <col min="8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79" t="s">
        <v>187</v>
      </c>
      <c r="B7" s="179"/>
      <c r="C7" s="190" t="s">
        <v>180</v>
      </c>
      <c r="D7" s="190"/>
    </row>
    <row r="8" spans="1:4">
      <c r="A8" s="179" t="s">
        <v>2</v>
      </c>
      <c r="B8" s="179"/>
      <c r="C8" s="191" t="s">
        <v>227</v>
      </c>
      <c r="D8" s="191"/>
    </row>
    <row r="9" spans="1:4">
      <c r="A9" s="4"/>
      <c r="B9" s="4"/>
      <c r="C9" s="4"/>
      <c r="D9" s="4"/>
    </row>
    <row r="10" spans="1:4" ht="15">
      <c r="A10" s="192" t="s">
        <v>3</v>
      </c>
      <c r="B10" s="192"/>
      <c r="C10" s="192"/>
      <c r="D10" s="192"/>
    </row>
    <row r="11" spans="1:4" ht="15">
      <c r="A11" s="180" t="s">
        <v>4</v>
      </c>
      <c r="B11" s="180"/>
      <c r="C11" s="5" t="s">
        <v>5</v>
      </c>
      <c r="D11" s="5" t="s">
        <v>6</v>
      </c>
    </row>
    <row r="12" spans="1:4">
      <c r="A12" s="196" t="s">
        <v>176</v>
      </c>
      <c r="B12" s="197"/>
      <c r="C12" s="68" t="s">
        <v>7</v>
      </c>
      <c r="D12" s="69">
        <v>1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79" t="s">
        <v>9</v>
      </c>
      <c r="C15" s="179"/>
      <c r="D15" s="8">
        <v>44060</v>
      </c>
    </row>
    <row r="16" spans="1:4" ht="15">
      <c r="A16" s="62" t="s">
        <v>10</v>
      </c>
      <c r="B16" s="179" t="s">
        <v>11</v>
      </c>
      <c r="C16" s="179"/>
      <c r="D16" s="9" t="s">
        <v>12</v>
      </c>
    </row>
    <row r="17" spans="1:4">
      <c r="A17" s="62" t="s">
        <v>13</v>
      </c>
      <c r="B17" s="179" t="s">
        <v>14</v>
      </c>
      <c r="C17" s="179"/>
      <c r="D17" s="10" t="s">
        <v>0</v>
      </c>
    </row>
    <row r="18" spans="1:4">
      <c r="A18" s="62" t="s">
        <v>15</v>
      </c>
      <c r="B18" s="155" t="s">
        <v>16</v>
      </c>
      <c r="C18" s="157"/>
      <c r="D18" s="10" t="s">
        <v>0</v>
      </c>
    </row>
    <row r="19" spans="1:4">
      <c r="A19" s="62" t="s">
        <v>17</v>
      </c>
      <c r="B19" s="179" t="s">
        <v>18</v>
      </c>
      <c r="C19" s="179"/>
      <c r="D19" s="11">
        <v>12</v>
      </c>
    </row>
    <row r="20" spans="1:4">
      <c r="A20" s="1"/>
      <c r="B20" s="1"/>
      <c r="C20" s="12"/>
      <c r="D20" s="1"/>
    </row>
    <row r="21" spans="1:4" ht="15">
      <c r="A21" s="159" t="s">
        <v>19</v>
      </c>
      <c r="B21" s="159"/>
      <c r="C21" s="159"/>
      <c r="D21" s="159"/>
    </row>
    <row r="22" spans="1:4" ht="15">
      <c r="A22" s="180" t="s">
        <v>20</v>
      </c>
      <c r="B22" s="180"/>
      <c r="C22" s="180"/>
      <c r="D22" s="180"/>
    </row>
    <row r="23" spans="1:4">
      <c r="A23" s="62">
        <v>1</v>
      </c>
      <c r="B23" s="179" t="s">
        <v>21</v>
      </c>
      <c r="C23" s="179"/>
      <c r="D23" s="13" t="s">
        <v>161</v>
      </c>
    </row>
    <row r="24" spans="1:4">
      <c r="A24" s="62">
        <v>2</v>
      </c>
      <c r="B24" s="179" t="s">
        <v>22</v>
      </c>
      <c r="C24" s="179"/>
      <c r="D24" s="11" t="s">
        <v>160</v>
      </c>
    </row>
    <row r="25" spans="1:4">
      <c r="A25" s="62">
        <v>3</v>
      </c>
      <c r="B25" s="179" t="s">
        <v>23</v>
      </c>
      <c r="C25" s="179"/>
      <c r="D25" s="14">
        <f>'Supervisor Administrativo'!D25</f>
        <v>2958.34</v>
      </c>
    </row>
    <row r="26" spans="1:4" ht="39.75" customHeight="1">
      <c r="A26" s="62">
        <v>4</v>
      </c>
      <c r="B26" s="179" t="s">
        <v>24</v>
      </c>
      <c r="C26" s="179"/>
      <c r="D26" s="11" t="s">
        <v>177</v>
      </c>
    </row>
    <row r="27" spans="1:4">
      <c r="A27" s="62">
        <v>5</v>
      </c>
      <c r="B27" s="179" t="s">
        <v>25</v>
      </c>
      <c r="C27" s="179"/>
      <c r="D27" s="15" t="s">
        <v>0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59" t="s">
        <v>26</v>
      </c>
      <c r="B30" s="159"/>
      <c r="C30" s="159"/>
      <c r="D30" s="159"/>
    </row>
    <row r="31" spans="1:4" ht="15">
      <c r="A31" s="57">
        <v>1</v>
      </c>
      <c r="B31" s="180" t="s">
        <v>27</v>
      </c>
      <c r="C31" s="180"/>
      <c r="D31" s="57" t="s">
        <v>28</v>
      </c>
    </row>
    <row r="32" spans="1:4">
      <c r="A32" s="16" t="s">
        <v>8</v>
      </c>
      <c r="B32" s="179" t="s">
        <v>29</v>
      </c>
      <c r="C32" s="179"/>
      <c r="D32" s="17">
        <f>'Profissionais e Salários'!F10</f>
        <v>4353.47</v>
      </c>
    </row>
    <row r="33" spans="1:7">
      <c r="A33" s="16" t="s">
        <v>10</v>
      </c>
      <c r="B33" s="179" t="s">
        <v>30</v>
      </c>
      <c r="C33" s="179"/>
      <c r="D33" s="70">
        <v>0</v>
      </c>
    </row>
    <row r="34" spans="1:7" ht="15">
      <c r="A34" s="181" t="s">
        <v>31</v>
      </c>
      <c r="B34" s="182"/>
      <c r="C34" s="183"/>
      <c r="D34" s="18">
        <f>SUM(D32:D33)</f>
        <v>4353.47</v>
      </c>
    </row>
    <row r="35" spans="1:7" ht="33.75" customHeight="1">
      <c r="A35" s="184" t="s">
        <v>188</v>
      </c>
      <c r="B35" s="185"/>
      <c r="C35" s="185"/>
      <c r="D35" s="185"/>
    </row>
    <row r="36" spans="1:7" ht="15">
      <c r="A36" s="186"/>
      <c r="B36" s="187"/>
      <c r="C36" s="187"/>
      <c r="D36" s="187"/>
    </row>
    <row r="37" spans="1:7" ht="15">
      <c r="A37" s="186" t="s">
        <v>32</v>
      </c>
      <c r="B37" s="187"/>
      <c r="C37" s="187"/>
      <c r="D37" s="187"/>
    </row>
    <row r="38" spans="1:7" ht="24.75" customHeight="1">
      <c r="A38" s="143" t="s">
        <v>33</v>
      </c>
      <c r="B38" s="144"/>
      <c r="C38" s="144"/>
      <c r="D38" s="144"/>
    </row>
    <row r="39" spans="1:7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362.64405099999999</v>
      </c>
    </row>
    <row r="41" spans="1:7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120.92972222222222</v>
      </c>
    </row>
    <row r="42" spans="1:7" ht="15">
      <c r="A42" s="136" t="s">
        <v>37</v>
      </c>
      <c r="B42" s="136"/>
      <c r="C42" s="23">
        <f>SUM(C40:C41)</f>
        <v>0.11107777777777778</v>
      </c>
      <c r="D42" s="24">
        <f>SUM(D40:D41)</f>
        <v>483.5737732222222</v>
      </c>
    </row>
    <row r="43" spans="1:7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168.28367308133335</v>
      </c>
    </row>
    <row r="44" spans="1:7" ht="15">
      <c r="A44" s="136" t="s">
        <v>39</v>
      </c>
      <c r="B44" s="136"/>
      <c r="C44" s="23">
        <f>SUM(C42:C43)</f>
        <v>0.14973284444444446</v>
      </c>
      <c r="D44" s="24">
        <f>SUM(D42:D43)</f>
        <v>651.85744630355555</v>
      </c>
    </row>
    <row r="45" spans="1:7" ht="58.5" customHeight="1">
      <c r="A45" s="160" t="s">
        <v>191</v>
      </c>
      <c r="B45" s="161"/>
      <c r="C45" s="161"/>
      <c r="D45" s="162"/>
      <c r="G45" s="71"/>
    </row>
    <row r="46" spans="1:7" ht="34.5" customHeight="1">
      <c r="A46" s="163" t="s">
        <v>192</v>
      </c>
      <c r="B46" s="164"/>
      <c r="C46" s="164"/>
      <c r="D46" s="165"/>
    </row>
    <row r="47" spans="1:7" ht="81" customHeight="1">
      <c r="A47" s="166" t="s">
        <v>193</v>
      </c>
      <c r="B47" s="167"/>
      <c r="C47" s="167"/>
      <c r="D47" s="168"/>
    </row>
    <row r="48" spans="1:7" ht="15">
      <c r="A48" s="60"/>
      <c r="B48" s="61"/>
      <c r="C48" s="61"/>
      <c r="D48" s="61"/>
    </row>
    <row r="49" spans="1:4" ht="35.25" customHeight="1">
      <c r="A49" s="158" t="s">
        <v>40</v>
      </c>
      <c r="B49" s="159"/>
      <c r="C49" s="159"/>
      <c r="D49" s="159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870.69400000000007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108.83675000000001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43.534700000000001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65.302050000000008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43.534700000000001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26.120820000000002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8.7069400000000012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348.27760000000001</v>
      </c>
    </row>
    <row r="59" spans="1:4" ht="15">
      <c r="A59" s="169" t="s">
        <v>54</v>
      </c>
      <c r="B59" s="169"/>
      <c r="C59" s="31">
        <f>SUM(C51:C58)</f>
        <v>0.34800000000000003</v>
      </c>
      <c r="D59" s="32">
        <f>SUM(D51:D58)</f>
        <v>1515.0075600000005</v>
      </c>
    </row>
    <row r="60" spans="1:4" ht="35.25" customHeight="1">
      <c r="A60" s="160" t="s">
        <v>194</v>
      </c>
      <c r="B60" s="161"/>
      <c r="C60" s="161"/>
      <c r="D60" s="162"/>
    </row>
    <row r="61" spans="1:4" ht="35.25" customHeight="1">
      <c r="A61" s="163" t="s">
        <v>195</v>
      </c>
      <c r="B61" s="164"/>
      <c r="C61" s="164"/>
      <c r="D61" s="165"/>
    </row>
    <row r="62" spans="1:4" ht="35.25" customHeight="1">
      <c r="A62" s="170" t="s">
        <v>196</v>
      </c>
      <c r="B62" s="167"/>
      <c r="C62" s="167"/>
      <c r="D62" s="168"/>
    </row>
    <row r="63" spans="1:4" ht="15">
      <c r="A63" s="61"/>
      <c r="B63" s="61"/>
      <c r="C63" s="61"/>
      <c r="D63" s="61"/>
    </row>
    <row r="64" spans="1:4" ht="20.25" customHeight="1">
      <c r="A64" s="158" t="s">
        <v>55</v>
      </c>
      <c r="B64" s="159"/>
      <c r="C64" s="159"/>
      <c r="D64" s="159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'Adv. Auxiliar'!C66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100">
        <f>'Adv. Auxiliar'!C67</f>
        <v>22.400000000000002</v>
      </c>
      <c r="D67" s="101">
        <f>C67*22</f>
        <v>492.80000000000007</v>
      </c>
    </row>
    <row r="68" spans="1:4" ht="29.25">
      <c r="A68" s="62" t="s">
        <v>13</v>
      </c>
      <c r="B68" s="33" t="s">
        <v>211</v>
      </c>
      <c r="C68" s="173">
        <f>663.44*0.2</f>
        <v>132.68800000000002</v>
      </c>
      <c r="D68" s="174"/>
    </row>
    <row r="69" spans="1:4" ht="28.5">
      <c r="A69" s="62" t="s">
        <v>15</v>
      </c>
      <c r="B69" s="33" t="s">
        <v>197</v>
      </c>
      <c r="C69" s="175"/>
      <c r="D69" s="176"/>
    </row>
    <row r="70" spans="1:4" ht="28.5">
      <c r="A70" s="62" t="s">
        <v>17</v>
      </c>
      <c r="B70" s="33" t="s">
        <v>197</v>
      </c>
      <c r="C70" s="200"/>
      <c r="D70" s="201"/>
    </row>
    <row r="71" spans="1:4" ht="38.25" customHeight="1">
      <c r="A71" s="62" t="s">
        <v>48</v>
      </c>
      <c r="B71" s="33" t="s">
        <v>197</v>
      </c>
      <c r="C71" s="200"/>
      <c r="D71" s="201"/>
    </row>
    <row r="72" spans="1:4" ht="15">
      <c r="A72" s="34"/>
      <c r="B72" s="55" t="s">
        <v>60</v>
      </c>
      <c r="C72" s="171">
        <f>D66+D67+C68+C69+C70+C71</f>
        <v>625.48800000000006</v>
      </c>
      <c r="D72" s="172"/>
    </row>
    <row r="73" spans="1:4" ht="36" customHeight="1">
      <c r="A73" s="188" t="s">
        <v>212</v>
      </c>
      <c r="B73" s="189"/>
      <c r="C73" s="189"/>
      <c r="D73" s="189"/>
    </row>
    <row r="74" spans="1:4">
      <c r="A74" s="153"/>
      <c r="B74" s="154"/>
      <c r="C74" s="154"/>
      <c r="D74" s="154"/>
    </row>
    <row r="75" spans="1:4" ht="36.75" customHeight="1">
      <c r="A75" s="151" t="s">
        <v>61</v>
      </c>
      <c r="B75" s="152"/>
      <c r="C75" s="152"/>
      <c r="D75" s="152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651.85744630355555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1515.0075600000005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625.48800000000006</v>
      </c>
    </row>
    <row r="80" spans="1:4" ht="15">
      <c r="A80" s="136" t="s">
        <v>63</v>
      </c>
      <c r="B80" s="136"/>
      <c r="C80" s="38" t="s">
        <v>0</v>
      </c>
      <c r="D80" s="18">
        <f>SUM(D77:D79)</f>
        <v>2792.353006303556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51" t="s">
        <v>64</v>
      </c>
      <c r="B83" s="152"/>
      <c r="C83" s="152"/>
      <c r="D83" s="152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108">
        <v>0</v>
      </c>
      <c r="D85" s="14">
        <f t="shared" ref="D85:D90" si="0">D$34*C85</f>
        <v>0</v>
      </c>
    </row>
    <row r="86" spans="1:4" ht="49.5">
      <c r="A86" s="54" t="s">
        <v>10</v>
      </c>
      <c r="B86" s="105" t="s">
        <v>223</v>
      </c>
      <c r="C86" s="108">
        <v>0</v>
      </c>
      <c r="D86" s="14">
        <f t="shared" si="0"/>
        <v>0</v>
      </c>
    </row>
    <row r="87" spans="1:4" ht="62.25">
      <c r="A87" s="54" t="s">
        <v>13</v>
      </c>
      <c r="B87" s="105" t="s">
        <v>224</v>
      </c>
      <c r="C87" s="108">
        <v>0</v>
      </c>
      <c r="D87" s="14">
        <f t="shared" si="0"/>
        <v>0</v>
      </c>
    </row>
    <row r="88" spans="1:4">
      <c r="A88" s="54" t="s">
        <v>15</v>
      </c>
      <c r="B88" s="105" t="s">
        <v>67</v>
      </c>
      <c r="C88" s="108">
        <v>0</v>
      </c>
      <c r="D88" s="14">
        <f t="shared" si="0"/>
        <v>0</v>
      </c>
    </row>
    <row r="89" spans="1:4" ht="62.25">
      <c r="A89" s="54" t="s">
        <v>17</v>
      </c>
      <c r="B89" s="105" t="s">
        <v>225</v>
      </c>
      <c r="C89" s="108">
        <v>0</v>
      </c>
      <c r="D89" s="14">
        <f t="shared" si="0"/>
        <v>0</v>
      </c>
    </row>
    <row r="90" spans="1:4" ht="62.25">
      <c r="A90" s="54" t="s">
        <v>48</v>
      </c>
      <c r="B90" s="105" t="s">
        <v>226</v>
      </c>
      <c r="C90" s="108">
        <v>0</v>
      </c>
      <c r="D90" s="14">
        <f t="shared" si="0"/>
        <v>0</v>
      </c>
    </row>
    <row r="91" spans="1:4" ht="15">
      <c r="A91" s="136" t="s">
        <v>68</v>
      </c>
      <c r="B91" s="136"/>
      <c r="C91" s="44">
        <f>SUM(C85:C90)</f>
        <v>0</v>
      </c>
      <c r="D91" s="18">
        <f>SUM(D85:D90)</f>
        <v>0</v>
      </c>
    </row>
    <row r="92" spans="1:4" ht="15">
      <c r="A92" s="60"/>
      <c r="B92" s="61"/>
      <c r="C92" s="61"/>
      <c r="D92" s="61"/>
    </row>
    <row r="93" spans="1:4" ht="15">
      <c r="A93" s="151" t="s">
        <v>69</v>
      </c>
      <c r="B93" s="152"/>
      <c r="C93" s="152"/>
      <c r="D93" s="152"/>
    </row>
    <row r="94" spans="1:4">
      <c r="A94" s="4"/>
      <c r="B94" s="4"/>
      <c r="C94" s="4"/>
      <c r="D94" s="4"/>
    </row>
    <row r="95" spans="1:4" ht="63.75" customHeight="1">
      <c r="A95" s="155" t="s">
        <v>198</v>
      </c>
      <c r="B95" s="156"/>
      <c r="C95" s="156"/>
      <c r="D95" s="157"/>
    </row>
    <row r="96" spans="1:4" ht="15">
      <c r="A96" s="58"/>
      <c r="B96" s="59"/>
      <c r="C96" s="59"/>
      <c r="D96" s="59"/>
    </row>
    <row r="97" spans="1:4" ht="39" customHeight="1">
      <c r="A97" s="151" t="s">
        <v>70</v>
      </c>
      <c r="B97" s="152"/>
      <c r="C97" s="152"/>
      <c r="D97" s="152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433.33150462962959</v>
      </c>
    </row>
    <row r="100" spans="1:4">
      <c r="A100" s="54" t="s">
        <v>10</v>
      </c>
      <c r="B100" s="35" t="s">
        <v>73</v>
      </c>
      <c r="C100" s="108">
        <v>0</v>
      </c>
      <c r="D100" s="14">
        <f t="shared" si="1"/>
        <v>0</v>
      </c>
    </row>
    <row r="101" spans="1:4">
      <c r="A101" s="54" t="s">
        <v>13</v>
      </c>
      <c r="B101" s="35" t="s">
        <v>74</v>
      </c>
      <c r="C101" s="108">
        <v>0</v>
      </c>
      <c r="D101" s="14">
        <f t="shared" si="1"/>
        <v>0</v>
      </c>
    </row>
    <row r="102" spans="1:4" ht="28.5">
      <c r="A102" s="54" t="s">
        <v>15</v>
      </c>
      <c r="B102" s="35" t="s">
        <v>75</v>
      </c>
      <c r="C102" s="108">
        <v>0</v>
      </c>
      <c r="D102" s="14">
        <f t="shared" si="1"/>
        <v>0</v>
      </c>
    </row>
    <row r="103" spans="1:4" ht="28.5">
      <c r="A103" s="54" t="s">
        <v>17</v>
      </c>
      <c r="B103" s="35" t="s">
        <v>76</v>
      </c>
      <c r="C103" s="108">
        <v>0</v>
      </c>
      <c r="D103" s="14">
        <f t="shared" si="1"/>
        <v>0</v>
      </c>
    </row>
    <row r="104" spans="1:4">
      <c r="A104" s="54" t="s">
        <v>48</v>
      </c>
      <c r="B104" s="35" t="s">
        <v>77</v>
      </c>
      <c r="C104" s="108">
        <v>0</v>
      </c>
      <c r="D104" s="14">
        <f t="shared" si="1"/>
        <v>0</v>
      </c>
    </row>
    <row r="105" spans="1:4" ht="15">
      <c r="A105" s="136" t="s">
        <v>78</v>
      </c>
      <c r="B105" s="136"/>
      <c r="C105" s="44">
        <f>SUM(C99:C104)</f>
        <v>9.9537037037037021E-2</v>
      </c>
      <c r="D105" s="18">
        <f>SUM(D99:D104)</f>
        <v>433.33150462962959</v>
      </c>
    </row>
    <row r="106" spans="1:4" ht="15">
      <c r="A106" s="60"/>
      <c r="B106" s="61"/>
      <c r="C106" s="61"/>
      <c r="D106" s="61"/>
    </row>
    <row r="107" spans="1:4" ht="48.75" customHeight="1">
      <c r="A107" s="158" t="s">
        <v>79</v>
      </c>
      <c r="B107" s="159"/>
      <c r="C107" s="159"/>
      <c r="D107" s="159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9.9537037037037021E-2</v>
      </c>
      <c r="D109" s="37">
        <f>D105</f>
        <v>433.33150462962959</v>
      </c>
    </row>
    <row r="110" spans="1:4" ht="15">
      <c r="A110" s="136" t="s">
        <v>82</v>
      </c>
      <c r="B110" s="136"/>
      <c r="C110" s="38" t="s">
        <v>0</v>
      </c>
      <c r="D110" s="18">
        <f>SUM(D109:D109)</f>
        <v>433.33150462962959</v>
      </c>
    </row>
    <row r="111" spans="1:4" ht="15">
      <c r="A111" s="60"/>
      <c r="B111" s="61"/>
      <c r="C111" s="61"/>
      <c r="D111" s="61"/>
    </row>
    <row r="112" spans="1:4" ht="15">
      <c r="A112" s="151" t="s">
        <v>83</v>
      </c>
      <c r="B112" s="152"/>
      <c r="C112" s="152"/>
      <c r="D112" s="152"/>
    </row>
    <row r="113" spans="1:4" ht="15">
      <c r="A113" s="57">
        <v>5</v>
      </c>
      <c r="B113" s="139" t="s">
        <v>84</v>
      </c>
      <c r="C113" s="139"/>
      <c r="D113" s="57" t="s">
        <v>28</v>
      </c>
    </row>
    <row r="114" spans="1:4">
      <c r="A114" s="54" t="s">
        <v>8</v>
      </c>
      <c r="B114" s="140" t="s">
        <v>85</v>
      </c>
      <c r="C114" s="140"/>
      <c r="D114" s="37"/>
    </row>
    <row r="115" spans="1:4">
      <c r="A115" s="54" t="s">
        <v>10</v>
      </c>
      <c r="B115" s="140" t="s">
        <v>86</v>
      </c>
      <c r="C115" s="140"/>
      <c r="D115" s="37"/>
    </row>
    <row r="116" spans="1:4">
      <c r="A116" s="54" t="s">
        <v>13</v>
      </c>
      <c r="B116" s="140" t="s">
        <v>30</v>
      </c>
      <c r="C116" s="140"/>
      <c r="D116" s="37"/>
    </row>
    <row r="117" spans="1:4" ht="15">
      <c r="A117" s="34"/>
      <c r="B117" s="136" t="s">
        <v>87</v>
      </c>
      <c r="C117" s="136"/>
      <c r="D117" s="18">
        <f>SUM(D114:D116)</f>
        <v>0</v>
      </c>
    </row>
    <row r="118" spans="1:4" ht="15">
      <c r="A118" s="141" t="s">
        <v>200</v>
      </c>
      <c r="B118" s="142"/>
      <c r="C118" s="142"/>
      <c r="D118" s="142"/>
    </row>
    <row r="119" spans="1:4" ht="15">
      <c r="A119" s="143"/>
      <c r="B119" s="144"/>
      <c r="C119" s="144"/>
      <c r="D119" s="144"/>
    </row>
    <row r="120" spans="1:4" ht="15">
      <c r="A120" s="145" t="s">
        <v>88</v>
      </c>
      <c r="B120" s="145"/>
      <c r="C120" s="145"/>
      <c r="D120" s="145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0</v>
      </c>
      <c r="D122" s="45">
        <f>(D34+D80+D91+D110+D117)*C122</f>
        <v>0</v>
      </c>
    </row>
    <row r="123" spans="1:4">
      <c r="A123" s="16" t="s">
        <v>10</v>
      </c>
      <c r="B123" s="3" t="s">
        <v>91</v>
      </c>
      <c r="C123" s="43">
        <f>Coordenador!C123</f>
        <v>0</v>
      </c>
      <c r="D123" s="45">
        <f>(D34+D80+D91+D110+D117+D122)*C123</f>
        <v>0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790.05320873685162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65.279820213426291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306.31300253992339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418.46038598350191</v>
      </c>
    </row>
    <row r="128" spans="1:4" ht="15">
      <c r="A128" s="34"/>
      <c r="B128" s="55" t="s">
        <v>96</v>
      </c>
      <c r="C128" s="44"/>
      <c r="D128" s="18">
        <f>D122+D123+D124</f>
        <v>790.05320873685162</v>
      </c>
    </row>
    <row r="129" spans="1:4" ht="27" customHeight="1">
      <c r="A129" s="146" t="s">
        <v>201</v>
      </c>
      <c r="B129" s="147"/>
      <c r="C129" s="147"/>
      <c r="D129" s="147"/>
    </row>
    <row r="130" spans="1:4" ht="35.25" customHeight="1">
      <c r="A130" s="148" t="s">
        <v>202</v>
      </c>
      <c r="B130" s="149"/>
      <c r="C130" s="149"/>
      <c r="D130" s="149"/>
    </row>
    <row r="131" spans="1:4">
      <c r="A131" s="49"/>
      <c r="B131" s="49"/>
      <c r="C131" s="49"/>
      <c r="D131" s="49"/>
    </row>
    <row r="132" spans="1:4" ht="18.75" customHeight="1">
      <c r="A132" s="150" t="s">
        <v>97</v>
      </c>
      <c r="B132" s="150"/>
      <c r="C132" s="150"/>
      <c r="D132" s="150"/>
    </row>
    <row r="133" spans="1:4" ht="15">
      <c r="A133" s="34"/>
      <c r="B133" s="138" t="s">
        <v>98</v>
      </c>
      <c r="C133" s="138"/>
      <c r="D133" s="56" t="s">
        <v>99</v>
      </c>
    </row>
    <row r="134" spans="1:4">
      <c r="A134" s="50" t="s">
        <v>8</v>
      </c>
      <c r="B134" s="137" t="s">
        <v>100</v>
      </c>
      <c r="C134" s="137"/>
      <c r="D134" s="37">
        <f>D34</f>
        <v>4353.47</v>
      </c>
    </row>
    <row r="135" spans="1:4">
      <c r="A135" s="50" t="s">
        <v>10</v>
      </c>
      <c r="B135" s="137" t="s">
        <v>101</v>
      </c>
      <c r="C135" s="137"/>
      <c r="D135" s="37">
        <f>D80</f>
        <v>2792.353006303556</v>
      </c>
    </row>
    <row r="136" spans="1:4">
      <c r="A136" s="50" t="s">
        <v>13</v>
      </c>
      <c r="B136" s="137" t="s">
        <v>102</v>
      </c>
      <c r="C136" s="137"/>
      <c r="D136" s="37">
        <f>D91</f>
        <v>0</v>
      </c>
    </row>
    <row r="137" spans="1:4">
      <c r="A137" s="50" t="s">
        <v>15</v>
      </c>
      <c r="B137" s="137" t="s">
        <v>103</v>
      </c>
      <c r="C137" s="137"/>
      <c r="D137" s="14">
        <f>D110</f>
        <v>433.33150462962959</v>
      </c>
    </row>
    <row r="138" spans="1:4">
      <c r="A138" s="50" t="s">
        <v>17</v>
      </c>
      <c r="B138" s="137" t="s">
        <v>104</v>
      </c>
      <c r="C138" s="137"/>
      <c r="D138" s="37">
        <f>D117</f>
        <v>0</v>
      </c>
    </row>
    <row r="139" spans="1:4" ht="15">
      <c r="A139" s="136" t="s">
        <v>105</v>
      </c>
      <c r="B139" s="136"/>
      <c r="C139" s="136"/>
      <c r="D139" s="18">
        <f>SUM(D134:D138)</f>
        <v>7579.1545109331855</v>
      </c>
    </row>
    <row r="140" spans="1:4">
      <c r="A140" s="50" t="s">
        <v>48</v>
      </c>
      <c r="B140" s="135" t="s">
        <v>106</v>
      </c>
      <c r="C140" s="135"/>
      <c r="D140" s="37">
        <f>D128</f>
        <v>790.05320873685162</v>
      </c>
    </row>
    <row r="141" spans="1:4" ht="15">
      <c r="A141" s="136" t="s">
        <v>107</v>
      </c>
      <c r="B141" s="136"/>
      <c r="C141" s="136"/>
      <c r="D141" s="18">
        <f>TRUNC((D139+D140),2)</f>
        <v>8369.2000000000007</v>
      </c>
    </row>
    <row r="142" spans="1:4" ht="24.75" customHeight="1">
      <c r="A142" s="195" t="s">
        <v>203</v>
      </c>
      <c r="B142" s="195"/>
      <c r="C142" s="195"/>
      <c r="D142" s="195"/>
    </row>
  </sheetData>
  <sheetProtection selectLockedCells="1"/>
  <mergeCells count="78"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2:D72"/>
    <mergeCell ref="A45:D45"/>
    <mergeCell ref="A46:D46"/>
    <mergeCell ref="A47:D47"/>
    <mergeCell ref="A49:D49"/>
    <mergeCell ref="A59:B59"/>
    <mergeCell ref="A60:D60"/>
    <mergeCell ref="A61:D61"/>
    <mergeCell ref="A62:D62"/>
    <mergeCell ref="A64:D64"/>
    <mergeCell ref="C68:D68"/>
    <mergeCell ref="C69:D69"/>
    <mergeCell ref="C70:D70"/>
    <mergeCell ref="C71:D71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</mergeCells>
  <pageMargins left="0.51181102362204722" right="0.51181102362204722" top="0.78740157480314965" bottom="0.78740157480314965" header="0.31496062992125984" footer="0.31496062992125984"/>
  <pageSetup paperSize="9" scale="92" fitToHeight="4" orientation="portrait" horizontalDpi="4294967293" vertic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2"/>
  <sheetViews>
    <sheetView showGridLines="0" view="pageBreakPreview" topLeftCell="A93" zoomScale="90" zoomScaleNormal="85" zoomScaleSheetLayoutView="90" workbookViewId="0">
      <selection activeCell="C100" sqref="C100:C104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6" width="0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79" t="s">
        <v>187</v>
      </c>
      <c r="B7" s="179"/>
      <c r="C7" s="190" t="s">
        <v>180</v>
      </c>
      <c r="D7" s="190"/>
    </row>
    <row r="8" spans="1:4">
      <c r="A8" s="179" t="s">
        <v>2</v>
      </c>
      <c r="B8" s="179"/>
      <c r="C8" s="191" t="s">
        <v>227</v>
      </c>
      <c r="D8" s="191"/>
    </row>
    <row r="9" spans="1:4">
      <c r="A9" s="4"/>
      <c r="B9" s="4"/>
      <c r="C9" s="4"/>
      <c r="D9" s="4"/>
    </row>
    <row r="10" spans="1:4" ht="15">
      <c r="A10" s="192" t="s">
        <v>3</v>
      </c>
      <c r="B10" s="192"/>
      <c r="C10" s="192"/>
      <c r="D10" s="192"/>
    </row>
    <row r="11" spans="1:4" ht="15">
      <c r="A11" s="180" t="s">
        <v>4</v>
      </c>
      <c r="B11" s="180"/>
      <c r="C11" s="5" t="s">
        <v>5</v>
      </c>
      <c r="D11" s="5" t="s">
        <v>6</v>
      </c>
    </row>
    <row r="12" spans="1:4" ht="25.9" customHeight="1">
      <c r="A12" s="196" t="s">
        <v>230</v>
      </c>
      <c r="B12" s="197"/>
      <c r="C12" s="68" t="s">
        <v>7</v>
      </c>
      <c r="D12" s="69">
        <v>5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79" t="s">
        <v>9</v>
      </c>
      <c r="C15" s="179"/>
      <c r="D15" s="8">
        <v>44060</v>
      </c>
    </row>
    <row r="16" spans="1:4" ht="15">
      <c r="A16" s="62" t="s">
        <v>10</v>
      </c>
      <c r="B16" s="179" t="s">
        <v>11</v>
      </c>
      <c r="C16" s="179"/>
      <c r="D16" s="9" t="s">
        <v>12</v>
      </c>
    </row>
    <row r="17" spans="1:4">
      <c r="A17" s="62" t="s">
        <v>13</v>
      </c>
      <c r="B17" s="179" t="s">
        <v>14</v>
      </c>
      <c r="C17" s="179"/>
      <c r="D17" s="10" t="s">
        <v>0</v>
      </c>
    </row>
    <row r="18" spans="1:4">
      <c r="A18" s="62" t="s">
        <v>15</v>
      </c>
      <c r="B18" s="155" t="s">
        <v>16</v>
      </c>
      <c r="C18" s="157"/>
      <c r="D18" s="10" t="s">
        <v>0</v>
      </c>
    </row>
    <row r="19" spans="1:4">
      <c r="A19" s="62" t="s">
        <v>17</v>
      </c>
      <c r="B19" s="179" t="s">
        <v>18</v>
      </c>
      <c r="C19" s="179"/>
      <c r="D19" s="11">
        <v>12</v>
      </c>
    </row>
    <row r="20" spans="1:4">
      <c r="A20" s="1"/>
      <c r="B20" s="1"/>
      <c r="C20" s="12"/>
      <c r="D20" s="1"/>
    </row>
    <row r="21" spans="1:4" ht="15">
      <c r="A21" s="159" t="s">
        <v>19</v>
      </c>
      <c r="B21" s="159"/>
      <c r="C21" s="159"/>
      <c r="D21" s="159"/>
    </row>
    <row r="22" spans="1:4" ht="15">
      <c r="A22" s="180" t="s">
        <v>20</v>
      </c>
      <c r="B22" s="180"/>
      <c r="C22" s="180"/>
      <c r="D22" s="180"/>
    </row>
    <row r="23" spans="1:4">
      <c r="A23" s="62">
        <v>1</v>
      </c>
      <c r="B23" s="179" t="s">
        <v>21</v>
      </c>
      <c r="C23" s="179"/>
      <c r="D23" s="13" t="s">
        <v>161</v>
      </c>
    </row>
    <row r="24" spans="1:4">
      <c r="A24" s="62">
        <v>2</v>
      </c>
      <c r="B24" s="179" t="s">
        <v>22</v>
      </c>
      <c r="C24" s="179"/>
      <c r="D24" s="11" t="s">
        <v>178</v>
      </c>
    </row>
    <row r="25" spans="1:4">
      <c r="A25" s="62">
        <v>3</v>
      </c>
      <c r="B25" s="179" t="s">
        <v>23</v>
      </c>
      <c r="C25" s="179"/>
      <c r="D25" s="14">
        <v>2004.08</v>
      </c>
    </row>
    <row r="26" spans="1:4" ht="39.75" customHeight="1">
      <c r="A26" s="62">
        <v>4</v>
      </c>
      <c r="B26" s="179" t="s">
        <v>24</v>
      </c>
      <c r="C26" s="179"/>
      <c r="D26" s="11" t="s">
        <v>231</v>
      </c>
    </row>
    <row r="27" spans="1:4">
      <c r="A27" s="62">
        <v>5</v>
      </c>
      <c r="B27" s="179" t="s">
        <v>25</v>
      </c>
      <c r="C27" s="179"/>
      <c r="D27" s="15" t="s">
        <v>0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59" t="s">
        <v>26</v>
      </c>
      <c r="B30" s="159"/>
      <c r="C30" s="159"/>
      <c r="D30" s="159"/>
    </row>
    <row r="31" spans="1:4" ht="15">
      <c r="A31" s="57">
        <v>1</v>
      </c>
      <c r="B31" s="180" t="s">
        <v>27</v>
      </c>
      <c r="C31" s="180"/>
      <c r="D31" s="57" t="s">
        <v>28</v>
      </c>
    </row>
    <row r="32" spans="1:4">
      <c r="A32" s="16" t="s">
        <v>8</v>
      </c>
      <c r="B32" s="179" t="s">
        <v>29</v>
      </c>
      <c r="C32" s="179"/>
      <c r="D32" s="17">
        <f>'Profissionais e Salários'!F11</f>
        <v>4621.46</v>
      </c>
    </row>
    <row r="33" spans="1:6">
      <c r="A33" s="16" t="s">
        <v>10</v>
      </c>
      <c r="B33" s="179" t="s">
        <v>30</v>
      </c>
      <c r="C33" s="179"/>
      <c r="D33" s="70">
        <v>0</v>
      </c>
    </row>
    <row r="34" spans="1:6" ht="15">
      <c r="A34" s="181" t="s">
        <v>31</v>
      </c>
      <c r="B34" s="182"/>
      <c r="C34" s="183"/>
      <c r="D34" s="18">
        <f>SUM(D32:D33)</f>
        <v>4621.46</v>
      </c>
    </row>
    <row r="35" spans="1:6" ht="33.75" customHeight="1">
      <c r="A35" s="184" t="s">
        <v>188</v>
      </c>
      <c r="B35" s="185"/>
      <c r="C35" s="185"/>
      <c r="D35" s="185"/>
    </row>
    <row r="36" spans="1:6" ht="15">
      <c r="A36" s="186"/>
      <c r="B36" s="187"/>
      <c r="C36" s="187"/>
      <c r="D36" s="187"/>
    </row>
    <row r="37" spans="1:6" ht="15">
      <c r="A37" s="186" t="s">
        <v>32</v>
      </c>
      <c r="B37" s="187"/>
      <c r="C37" s="187"/>
      <c r="D37" s="187"/>
    </row>
    <row r="38" spans="1:6" ht="24.75" customHeight="1">
      <c r="A38" s="143" t="s">
        <v>33</v>
      </c>
      <c r="B38" s="144"/>
      <c r="C38" s="144"/>
      <c r="D38" s="144"/>
    </row>
    <row r="39" spans="1:6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6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384.96761800000002</v>
      </c>
    </row>
    <row r="41" spans="1:6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128.37388888888887</v>
      </c>
    </row>
    <row r="42" spans="1:6" ht="15">
      <c r="A42" s="136" t="s">
        <v>37</v>
      </c>
      <c r="B42" s="136"/>
      <c r="C42" s="23">
        <f>SUM(C40:C41)</f>
        <v>0.11107777777777778</v>
      </c>
      <c r="D42" s="24">
        <f>SUM(D40:D41)</f>
        <v>513.34150688888894</v>
      </c>
    </row>
    <row r="43" spans="1:6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178.64284439733333</v>
      </c>
    </row>
    <row r="44" spans="1:6" ht="15">
      <c r="A44" s="136" t="s">
        <v>39</v>
      </c>
      <c r="B44" s="136"/>
      <c r="C44" s="23">
        <f>SUM(C42:C43)</f>
        <v>0.14973284444444446</v>
      </c>
      <c r="D44" s="24">
        <f>SUM(D42:D43)</f>
        <v>691.98435128622225</v>
      </c>
    </row>
    <row r="45" spans="1:6" ht="58.5" customHeight="1">
      <c r="A45" s="160" t="s">
        <v>191</v>
      </c>
      <c r="B45" s="161"/>
      <c r="C45" s="161"/>
      <c r="D45" s="162"/>
      <c r="F45" s="71"/>
    </row>
    <row r="46" spans="1:6" ht="34.5" customHeight="1">
      <c r="A46" s="163" t="s">
        <v>192</v>
      </c>
      <c r="B46" s="164"/>
      <c r="C46" s="164"/>
      <c r="D46" s="165"/>
    </row>
    <row r="47" spans="1:6" ht="81" customHeight="1">
      <c r="A47" s="166" t="s">
        <v>193</v>
      </c>
      <c r="B47" s="167"/>
      <c r="C47" s="167"/>
      <c r="D47" s="168"/>
    </row>
    <row r="48" spans="1:6" ht="15">
      <c r="A48" s="60"/>
      <c r="B48" s="61"/>
      <c r="C48" s="61"/>
      <c r="D48" s="61"/>
    </row>
    <row r="49" spans="1:4" ht="35.25" customHeight="1">
      <c r="A49" s="158" t="s">
        <v>40</v>
      </c>
      <c r="B49" s="159"/>
      <c r="C49" s="159"/>
      <c r="D49" s="159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924.29200000000003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115.5365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46.214600000000004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69.321899999999999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46.214600000000004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27.728760000000001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9.2429199999999998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369.71680000000003</v>
      </c>
    </row>
    <row r="59" spans="1:4" ht="15">
      <c r="A59" s="169" t="s">
        <v>54</v>
      </c>
      <c r="B59" s="169"/>
      <c r="C59" s="31">
        <f>SUM(C51:C58)</f>
        <v>0.34800000000000003</v>
      </c>
      <c r="D59" s="32">
        <f>SUM(D51:D58)</f>
        <v>1608.2680799999998</v>
      </c>
    </row>
    <row r="60" spans="1:4" ht="35.25" customHeight="1">
      <c r="A60" s="160" t="s">
        <v>194</v>
      </c>
      <c r="B60" s="161"/>
      <c r="C60" s="161"/>
      <c r="D60" s="162"/>
    </row>
    <row r="61" spans="1:4" ht="35.25" customHeight="1">
      <c r="A61" s="163" t="s">
        <v>195</v>
      </c>
      <c r="B61" s="164"/>
      <c r="C61" s="164"/>
      <c r="D61" s="165"/>
    </row>
    <row r="62" spans="1:4" ht="35.25" customHeight="1">
      <c r="A62" s="170" t="s">
        <v>196</v>
      </c>
      <c r="B62" s="167"/>
      <c r="C62" s="167"/>
      <c r="D62" s="168"/>
    </row>
    <row r="63" spans="1:4" ht="15">
      <c r="A63" s="61"/>
      <c r="B63" s="61"/>
      <c r="C63" s="61"/>
      <c r="D63" s="61"/>
    </row>
    <row r="64" spans="1:4" ht="20.25" customHeight="1">
      <c r="A64" s="158" t="s">
        <v>55</v>
      </c>
      <c r="B64" s="159"/>
      <c r="C64" s="159"/>
      <c r="D64" s="159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'Adm. Auxiliar'!C66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100">
        <f>'Adm. Auxiliar'!C67</f>
        <v>22.400000000000002</v>
      </c>
      <c r="D67" s="82">
        <f>C67*22</f>
        <v>492.80000000000007</v>
      </c>
    </row>
    <row r="68" spans="1:4" ht="29.25">
      <c r="A68" s="62" t="s">
        <v>13</v>
      </c>
      <c r="B68" s="33" t="s">
        <v>211</v>
      </c>
      <c r="C68" s="173">
        <f>663.44*0.2</f>
        <v>132.68800000000002</v>
      </c>
      <c r="D68" s="174"/>
    </row>
    <row r="69" spans="1:4" ht="28.5">
      <c r="A69" s="62" t="s">
        <v>15</v>
      </c>
      <c r="B69" s="33" t="s">
        <v>197</v>
      </c>
      <c r="C69" s="175"/>
      <c r="D69" s="176"/>
    </row>
    <row r="70" spans="1:4" ht="28.5">
      <c r="A70" s="62" t="s">
        <v>17</v>
      </c>
      <c r="B70" s="33" t="s">
        <v>197</v>
      </c>
      <c r="C70" s="175"/>
      <c r="D70" s="176"/>
    </row>
    <row r="71" spans="1:4" ht="38.25" customHeight="1">
      <c r="A71" s="62" t="s">
        <v>48</v>
      </c>
      <c r="B71" s="33" t="s">
        <v>197</v>
      </c>
      <c r="C71" s="177"/>
      <c r="D71" s="178"/>
    </row>
    <row r="72" spans="1:4" ht="15">
      <c r="A72" s="34"/>
      <c r="B72" s="55" t="s">
        <v>60</v>
      </c>
      <c r="C72" s="171">
        <f>D66+D67+C68+C69+C70+C71</f>
        <v>625.48800000000006</v>
      </c>
      <c r="D72" s="172"/>
    </row>
    <row r="73" spans="1:4" ht="36" customHeight="1">
      <c r="A73" s="188" t="s">
        <v>212</v>
      </c>
      <c r="B73" s="189"/>
      <c r="C73" s="189"/>
      <c r="D73" s="189"/>
    </row>
    <row r="74" spans="1:4">
      <c r="A74" s="153"/>
      <c r="B74" s="154"/>
      <c r="C74" s="154"/>
      <c r="D74" s="154"/>
    </row>
    <row r="75" spans="1:4" ht="36.75" customHeight="1">
      <c r="A75" s="151" t="s">
        <v>61</v>
      </c>
      <c r="B75" s="152"/>
      <c r="C75" s="152"/>
      <c r="D75" s="152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691.98435128622225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1608.2680799999998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625.48800000000006</v>
      </c>
    </row>
    <row r="80" spans="1:4" ht="15">
      <c r="A80" s="136" t="s">
        <v>63</v>
      </c>
      <c r="B80" s="136"/>
      <c r="C80" s="38" t="s">
        <v>0</v>
      </c>
      <c r="D80" s="18">
        <f>SUM(D77:D79)</f>
        <v>2925.7404312862218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51" t="s">
        <v>64</v>
      </c>
      <c r="B83" s="152"/>
      <c r="C83" s="152"/>
      <c r="D83" s="152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108">
        <v>0</v>
      </c>
      <c r="D85" s="14">
        <f t="shared" ref="D85:D90" si="0">D$34*C85</f>
        <v>0</v>
      </c>
    </row>
    <row r="86" spans="1:4" ht="49.5">
      <c r="A86" s="54" t="s">
        <v>10</v>
      </c>
      <c r="B86" s="105" t="s">
        <v>223</v>
      </c>
      <c r="C86" s="108">
        <v>0</v>
      </c>
      <c r="D86" s="14">
        <f t="shared" si="0"/>
        <v>0</v>
      </c>
    </row>
    <row r="87" spans="1:4" ht="62.25">
      <c r="A87" s="54" t="s">
        <v>13</v>
      </c>
      <c r="B87" s="105" t="s">
        <v>224</v>
      </c>
      <c r="C87" s="108">
        <v>0</v>
      </c>
      <c r="D87" s="14">
        <f t="shared" si="0"/>
        <v>0</v>
      </c>
    </row>
    <row r="88" spans="1:4">
      <c r="A88" s="54" t="s">
        <v>15</v>
      </c>
      <c r="B88" s="105" t="s">
        <v>67</v>
      </c>
      <c r="C88" s="108">
        <v>0</v>
      </c>
      <c r="D88" s="14">
        <f t="shared" si="0"/>
        <v>0</v>
      </c>
    </row>
    <row r="89" spans="1:4" ht="62.25">
      <c r="A89" s="54" t="s">
        <v>17</v>
      </c>
      <c r="B89" s="105" t="s">
        <v>225</v>
      </c>
      <c r="C89" s="108">
        <v>0</v>
      </c>
      <c r="D89" s="14">
        <f t="shared" si="0"/>
        <v>0</v>
      </c>
    </row>
    <row r="90" spans="1:4" ht="62.25">
      <c r="A90" s="54" t="s">
        <v>48</v>
      </c>
      <c r="B90" s="105" t="s">
        <v>226</v>
      </c>
      <c r="C90" s="108">
        <v>0</v>
      </c>
      <c r="D90" s="14">
        <f t="shared" si="0"/>
        <v>0</v>
      </c>
    </row>
    <row r="91" spans="1:4" ht="15">
      <c r="A91" s="136" t="s">
        <v>68</v>
      </c>
      <c r="B91" s="136"/>
      <c r="C91" s="42">
        <f>SUM(C85:C90)</f>
        <v>0</v>
      </c>
      <c r="D91" s="18">
        <f>SUM(D85:D90)</f>
        <v>0</v>
      </c>
    </row>
    <row r="92" spans="1:4" ht="15">
      <c r="A92" s="60"/>
      <c r="B92" s="61"/>
      <c r="C92" s="61"/>
      <c r="D92" s="61"/>
    </row>
    <row r="93" spans="1:4" ht="15">
      <c r="A93" s="151" t="s">
        <v>69</v>
      </c>
      <c r="B93" s="152"/>
      <c r="C93" s="152"/>
      <c r="D93" s="152"/>
    </row>
    <row r="94" spans="1:4">
      <c r="A94" s="4"/>
      <c r="B94" s="4"/>
      <c r="C94" s="4"/>
      <c r="D94" s="4"/>
    </row>
    <row r="95" spans="1:4" ht="63.75" customHeight="1">
      <c r="A95" s="155" t="s">
        <v>198</v>
      </c>
      <c r="B95" s="156"/>
      <c r="C95" s="156"/>
      <c r="D95" s="157"/>
    </row>
    <row r="96" spans="1:4" ht="15">
      <c r="A96" s="58"/>
      <c r="B96" s="59"/>
      <c r="C96" s="59"/>
      <c r="D96" s="59"/>
    </row>
    <row r="97" spans="1:4" ht="39" customHeight="1">
      <c r="A97" s="151" t="s">
        <v>70</v>
      </c>
      <c r="B97" s="152"/>
      <c r="C97" s="152"/>
      <c r="D97" s="152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(1+1/12+1/12+(1/3)/12)/12</f>
        <v>9.9537037037037021E-2</v>
      </c>
      <c r="D99" s="14">
        <f t="shared" ref="D99:D104" si="1">D$34*C99</f>
        <v>460.00643518518513</v>
      </c>
    </row>
    <row r="100" spans="1:4">
      <c r="A100" s="54" t="s">
        <v>10</v>
      </c>
      <c r="B100" s="35" t="s">
        <v>73</v>
      </c>
      <c r="C100" s="108">
        <v>0</v>
      </c>
      <c r="D100" s="14">
        <f t="shared" si="1"/>
        <v>0</v>
      </c>
    </row>
    <row r="101" spans="1:4">
      <c r="A101" s="54" t="s">
        <v>13</v>
      </c>
      <c r="B101" s="35" t="s">
        <v>74</v>
      </c>
      <c r="C101" s="108">
        <v>0</v>
      </c>
      <c r="D101" s="14">
        <f t="shared" si="1"/>
        <v>0</v>
      </c>
    </row>
    <row r="102" spans="1:4" ht="28.5">
      <c r="A102" s="54" t="s">
        <v>15</v>
      </c>
      <c r="B102" s="35" t="s">
        <v>75</v>
      </c>
      <c r="C102" s="108">
        <v>0</v>
      </c>
      <c r="D102" s="14">
        <f t="shared" si="1"/>
        <v>0</v>
      </c>
    </row>
    <row r="103" spans="1:4" ht="28.5">
      <c r="A103" s="54" t="s">
        <v>17</v>
      </c>
      <c r="B103" s="35" t="s">
        <v>76</v>
      </c>
      <c r="C103" s="108">
        <v>0</v>
      </c>
      <c r="D103" s="14">
        <f t="shared" si="1"/>
        <v>0</v>
      </c>
    </row>
    <row r="104" spans="1:4">
      <c r="A104" s="54" t="s">
        <v>48</v>
      </c>
      <c r="B104" s="35" t="s">
        <v>77</v>
      </c>
      <c r="C104" s="108">
        <v>0</v>
      </c>
      <c r="D104" s="14">
        <f t="shared" si="1"/>
        <v>0</v>
      </c>
    </row>
    <row r="105" spans="1:4" ht="15">
      <c r="A105" s="136" t="s">
        <v>78</v>
      </c>
      <c r="B105" s="136"/>
      <c r="C105" s="44">
        <f>SUM(C99:C104)</f>
        <v>9.9537037037037021E-2</v>
      </c>
      <c r="D105" s="18">
        <f>SUM(D99:D104)</f>
        <v>460.00643518518513</v>
      </c>
    </row>
    <row r="106" spans="1:4" ht="15">
      <c r="A106" s="60"/>
      <c r="B106" s="61"/>
      <c r="C106" s="61"/>
      <c r="D106" s="61"/>
    </row>
    <row r="107" spans="1:4" ht="48.75" customHeight="1">
      <c r="A107" s="158" t="s">
        <v>79</v>
      </c>
      <c r="B107" s="159"/>
      <c r="C107" s="159"/>
      <c r="D107" s="159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9.9537037037037021E-2</v>
      </c>
      <c r="D109" s="37">
        <f>D105</f>
        <v>460.00643518518513</v>
      </c>
    </row>
    <row r="110" spans="1:4" ht="15">
      <c r="A110" s="136" t="s">
        <v>82</v>
      </c>
      <c r="B110" s="136"/>
      <c r="C110" s="38" t="s">
        <v>0</v>
      </c>
      <c r="D110" s="18">
        <f>SUM(D109:D109)</f>
        <v>460.00643518518513</v>
      </c>
    </row>
    <row r="111" spans="1:4" ht="15">
      <c r="A111" s="60"/>
      <c r="B111" s="61"/>
      <c r="C111" s="61"/>
      <c r="D111" s="61"/>
    </row>
    <row r="112" spans="1:4" ht="15">
      <c r="A112" s="151" t="s">
        <v>83</v>
      </c>
      <c r="B112" s="152"/>
      <c r="C112" s="152"/>
      <c r="D112" s="152"/>
    </row>
    <row r="113" spans="1:4" ht="15">
      <c r="A113" s="57">
        <v>5</v>
      </c>
      <c r="B113" s="139" t="s">
        <v>84</v>
      </c>
      <c r="C113" s="139"/>
      <c r="D113" s="57" t="s">
        <v>28</v>
      </c>
    </row>
    <row r="114" spans="1:4">
      <c r="A114" s="54" t="s">
        <v>8</v>
      </c>
      <c r="B114" s="140" t="s">
        <v>85</v>
      </c>
      <c r="C114" s="140"/>
      <c r="D114" s="37"/>
    </row>
    <row r="115" spans="1:4">
      <c r="A115" s="54" t="s">
        <v>10</v>
      </c>
      <c r="B115" s="140" t="s">
        <v>86</v>
      </c>
      <c r="C115" s="140"/>
      <c r="D115" s="37"/>
    </row>
    <row r="116" spans="1:4">
      <c r="A116" s="54" t="s">
        <v>13</v>
      </c>
      <c r="B116" s="140" t="s">
        <v>30</v>
      </c>
      <c r="C116" s="140"/>
      <c r="D116" s="37"/>
    </row>
    <row r="117" spans="1:4" ht="15">
      <c r="A117" s="34"/>
      <c r="B117" s="136" t="s">
        <v>87</v>
      </c>
      <c r="C117" s="136"/>
      <c r="D117" s="18">
        <f>SUM(D114:D116)</f>
        <v>0</v>
      </c>
    </row>
    <row r="118" spans="1:4" ht="15">
      <c r="A118" s="141" t="s">
        <v>200</v>
      </c>
      <c r="B118" s="142"/>
      <c r="C118" s="142"/>
      <c r="D118" s="142"/>
    </row>
    <row r="119" spans="1:4" ht="15">
      <c r="A119" s="143"/>
      <c r="B119" s="144"/>
      <c r="C119" s="144"/>
      <c r="D119" s="144"/>
    </row>
    <row r="120" spans="1:4" ht="15">
      <c r="A120" s="145" t="s">
        <v>88</v>
      </c>
      <c r="B120" s="145"/>
      <c r="C120" s="145"/>
      <c r="D120" s="145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0</v>
      </c>
      <c r="D122" s="45">
        <f>(D34+D80+D91+D110+D117)*C122</f>
        <v>0</v>
      </c>
    </row>
    <row r="123" spans="1:4">
      <c r="A123" s="16" t="s">
        <v>10</v>
      </c>
      <c r="B123" s="3" t="s">
        <v>91</v>
      </c>
      <c r="C123" s="43">
        <f>Coordenador!C123</f>
        <v>0</v>
      </c>
      <c r="D123" s="45">
        <f>(D34+D80+D91+D110+D117+D122)*C123</f>
        <v>0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834.67350728235522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68.966666915279333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323.61282167938771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442.09401868768811</v>
      </c>
    </row>
    <row r="128" spans="1:4" ht="15">
      <c r="A128" s="34"/>
      <c r="B128" s="55" t="s">
        <v>96</v>
      </c>
      <c r="C128" s="44"/>
      <c r="D128" s="18">
        <f>D122+D123+D124</f>
        <v>834.67350728235522</v>
      </c>
    </row>
    <row r="129" spans="1:4" ht="27" customHeight="1">
      <c r="A129" s="146" t="s">
        <v>201</v>
      </c>
      <c r="B129" s="147"/>
      <c r="C129" s="147"/>
      <c r="D129" s="147"/>
    </row>
    <row r="130" spans="1:4" ht="35.25" customHeight="1">
      <c r="A130" s="148" t="s">
        <v>202</v>
      </c>
      <c r="B130" s="149"/>
      <c r="C130" s="149"/>
      <c r="D130" s="149"/>
    </row>
    <row r="131" spans="1:4">
      <c r="A131" s="49"/>
      <c r="B131" s="49"/>
      <c r="C131" s="49"/>
      <c r="D131" s="49"/>
    </row>
    <row r="132" spans="1:4" ht="18.75" customHeight="1">
      <c r="A132" s="150" t="s">
        <v>97</v>
      </c>
      <c r="B132" s="150"/>
      <c r="C132" s="150"/>
      <c r="D132" s="150"/>
    </row>
    <row r="133" spans="1:4" ht="15">
      <c r="A133" s="34"/>
      <c r="B133" s="138" t="s">
        <v>98</v>
      </c>
      <c r="C133" s="138"/>
      <c r="D133" s="56" t="s">
        <v>99</v>
      </c>
    </row>
    <row r="134" spans="1:4">
      <c r="A134" s="50" t="s">
        <v>8</v>
      </c>
      <c r="B134" s="137" t="s">
        <v>100</v>
      </c>
      <c r="C134" s="137"/>
      <c r="D134" s="37">
        <f>D34</f>
        <v>4621.46</v>
      </c>
    </row>
    <row r="135" spans="1:4">
      <c r="A135" s="50" t="s">
        <v>10</v>
      </c>
      <c r="B135" s="137" t="s">
        <v>101</v>
      </c>
      <c r="C135" s="137"/>
      <c r="D135" s="37">
        <f>D80</f>
        <v>2925.7404312862218</v>
      </c>
    </row>
    <row r="136" spans="1:4">
      <c r="A136" s="50" t="s">
        <v>13</v>
      </c>
      <c r="B136" s="137" t="s">
        <v>102</v>
      </c>
      <c r="C136" s="137"/>
      <c r="D136" s="37">
        <f>D91</f>
        <v>0</v>
      </c>
    </row>
    <row r="137" spans="1:4">
      <c r="A137" s="50" t="s">
        <v>15</v>
      </c>
      <c r="B137" s="137" t="s">
        <v>103</v>
      </c>
      <c r="C137" s="137"/>
      <c r="D137" s="14">
        <f>D110</f>
        <v>460.00643518518513</v>
      </c>
    </row>
    <row r="138" spans="1:4">
      <c r="A138" s="50" t="s">
        <v>17</v>
      </c>
      <c r="B138" s="137" t="s">
        <v>104</v>
      </c>
      <c r="C138" s="137"/>
      <c r="D138" s="37">
        <f>D117</f>
        <v>0</v>
      </c>
    </row>
    <row r="139" spans="1:4" ht="15">
      <c r="A139" s="136" t="s">
        <v>105</v>
      </c>
      <c r="B139" s="136"/>
      <c r="C139" s="136"/>
      <c r="D139" s="18">
        <f>SUM(D134:D138)</f>
        <v>8007.206866471407</v>
      </c>
    </row>
    <row r="140" spans="1:4">
      <c r="A140" s="50" t="s">
        <v>48</v>
      </c>
      <c r="B140" s="135" t="s">
        <v>106</v>
      </c>
      <c r="C140" s="135"/>
      <c r="D140" s="37">
        <f>D128</f>
        <v>834.67350728235522</v>
      </c>
    </row>
    <row r="141" spans="1:4" ht="15">
      <c r="A141" s="136" t="s">
        <v>107</v>
      </c>
      <c r="B141" s="136"/>
      <c r="C141" s="136"/>
      <c r="D141" s="18">
        <f>TRUNC((D139+D140),2)</f>
        <v>8841.8799999999992</v>
      </c>
    </row>
    <row r="142" spans="1:4" ht="24.75" customHeight="1">
      <c r="A142" s="195" t="s">
        <v>203</v>
      </c>
      <c r="B142" s="195"/>
      <c r="C142" s="195"/>
      <c r="D142" s="195"/>
    </row>
  </sheetData>
  <sheetProtection selectLockedCells="1"/>
  <mergeCells count="78"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2:D72"/>
    <mergeCell ref="A45:D45"/>
    <mergeCell ref="A46:D46"/>
    <mergeCell ref="A47:D47"/>
    <mergeCell ref="A49:D49"/>
    <mergeCell ref="A59:B59"/>
    <mergeCell ref="A60:D60"/>
    <mergeCell ref="A61:D61"/>
    <mergeCell ref="A62:D62"/>
    <mergeCell ref="A64:D64"/>
    <mergeCell ref="C68:D68"/>
    <mergeCell ref="C69:D69"/>
    <mergeCell ref="C70:D70"/>
    <mergeCell ref="C71:D71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</mergeCells>
  <pageMargins left="0.51181102362204722" right="0.51181102362204722" top="0.78740157480314965" bottom="0.78740157480314965" header="0.31496062992125984" footer="0.31496062992125984"/>
  <pageSetup paperSize="9" scale="92" fitToHeight="4" orientation="portrait" horizontalDpi="4294967293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2"/>
  <sheetViews>
    <sheetView showGridLines="0" view="pageBreakPreview" topLeftCell="A88" zoomScale="90" zoomScaleNormal="85" zoomScaleSheetLayoutView="90" workbookViewId="0">
      <selection activeCell="C100" sqref="C100:C104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6" width="0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79" t="s">
        <v>187</v>
      </c>
      <c r="B7" s="179"/>
      <c r="C7" s="190" t="s">
        <v>180</v>
      </c>
      <c r="D7" s="190"/>
    </row>
    <row r="8" spans="1:4">
      <c r="A8" s="179" t="s">
        <v>2</v>
      </c>
      <c r="B8" s="179"/>
      <c r="C8" s="191" t="s">
        <v>227</v>
      </c>
      <c r="D8" s="191"/>
    </row>
    <row r="9" spans="1:4">
      <c r="A9" s="4"/>
      <c r="B9" s="4"/>
      <c r="C9" s="4"/>
      <c r="D9" s="4"/>
    </row>
    <row r="10" spans="1:4" ht="15">
      <c r="A10" s="192" t="s">
        <v>3</v>
      </c>
      <c r="B10" s="192"/>
      <c r="C10" s="192"/>
      <c r="D10" s="192"/>
    </row>
    <row r="11" spans="1:4" ht="15">
      <c r="A11" s="180" t="s">
        <v>4</v>
      </c>
      <c r="B11" s="180"/>
      <c r="C11" s="5" t="s">
        <v>5</v>
      </c>
      <c r="D11" s="5" t="s">
        <v>6</v>
      </c>
    </row>
    <row r="12" spans="1:4" ht="13.9" customHeight="1">
      <c r="A12" s="196" t="s">
        <v>232</v>
      </c>
      <c r="B12" s="197"/>
      <c r="C12" s="68" t="s">
        <v>7</v>
      </c>
      <c r="D12" s="69">
        <v>5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79" t="s">
        <v>9</v>
      </c>
      <c r="C15" s="179"/>
      <c r="D15" s="8">
        <v>44060</v>
      </c>
    </row>
    <row r="16" spans="1:4" ht="15">
      <c r="A16" s="62" t="s">
        <v>10</v>
      </c>
      <c r="B16" s="179" t="s">
        <v>11</v>
      </c>
      <c r="C16" s="179"/>
      <c r="D16" s="9" t="s">
        <v>12</v>
      </c>
    </row>
    <row r="17" spans="1:4">
      <c r="A17" s="62" t="s">
        <v>13</v>
      </c>
      <c r="B17" s="179" t="s">
        <v>14</v>
      </c>
      <c r="C17" s="179"/>
      <c r="D17" s="10">
        <v>2019</v>
      </c>
    </row>
    <row r="18" spans="1:4">
      <c r="A18" s="62" t="s">
        <v>15</v>
      </c>
      <c r="B18" s="155" t="s">
        <v>16</v>
      </c>
      <c r="C18" s="157"/>
      <c r="D18" s="10" t="s">
        <v>237</v>
      </c>
    </row>
    <row r="19" spans="1:4">
      <c r="A19" s="62" t="s">
        <v>17</v>
      </c>
      <c r="B19" s="179" t="s">
        <v>18</v>
      </c>
      <c r="C19" s="179"/>
      <c r="D19" s="11">
        <v>12</v>
      </c>
    </row>
    <row r="20" spans="1:4">
      <c r="A20" s="1"/>
      <c r="B20" s="1"/>
      <c r="C20" s="12"/>
      <c r="D20" s="1"/>
    </row>
    <row r="21" spans="1:4" ht="15">
      <c r="A21" s="159" t="s">
        <v>19</v>
      </c>
      <c r="B21" s="159"/>
      <c r="C21" s="159"/>
      <c r="D21" s="159"/>
    </row>
    <row r="22" spans="1:4" ht="15">
      <c r="A22" s="180" t="s">
        <v>20</v>
      </c>
      <c r="B22" s="180"/>
      <c r="C22" s="180"/>
      <c r="D22" s="180"/>
    </row>
    <row r="23" spans="1:4">
      <c r="A23" s="62">
        <v>1</v>
      </c>
      <c r="B23" s="179" t="s">
        <v>21</v>
      </c>
      <c r="C23" s="179"/>
      <c r="D23" s="13" t="s">
        <v>161</v>
      </c>
    </row>
    <row r="24" spans="1:4">
      <c r="A24" s="62">
        <v>2</v>
      </c>
      <c r="B24" s="179" t="s">
        <v>22</v>
      </c>
      <c r="C24" s="179"/>
      <c r="D24" s="11" t="s">
        <v>178</v>
      </c>
    </row>
    <row r="25" spans="1:4">
      <c r="A25" s="62">
        <v>3</v>
      </c>
      <c r="B25" s="179" t="s">
        <v>23</v>
      </c>
      <c r="C25" s="179"/>
      <c r="D25" s="14">
        <v>1194.92</v>
      </c>
    </row>
    <row r="26" spans="1:4" ht="39.75" customHeight="1">
      <c r="A26" s="62">
        <v>4</v>
      </c>
      <c r="B26" s="179" t="s">
        <v>24</v>
      </c>
      <c r="C26" s="179"/>
      <c r="D26" s="11" t="s">
        <v>233</v>
      </c>
    </row>
    <row r="27" spans="1:4">
      <c r="A27" s="62">
        <v>5</v>
      </c>
      <c r="B27" s="179" t="s">
        <v>25</v>
      </c>
      <c r="C27" s="179"/>
      <c r="D27" s="15">
        <v>43815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59" t="s">
        <v>26</v>
      </c>
      <c r="B30" s="159"/>
      <c r="C30" s="159"/>
      <c r="D30" s="159"/>
    </row>
    <row r="31" spans="1:4" ht="15">
      <c r="A31" s="57">
        <v>1</v>
      </c>
      <c r="B31" s="180" t="s">
        <v>27</v>
      </c>
      <c r="C31" s="180"/>
      <c r="D31" s="57" t="s">
        <v>28</v>
      </c>
    </row>
    <row r="32" spans="1:4">
      <c r="A32" s="16" t="s">
        <v>8</v>
      </c>
      <c r="B32" s="179" t="s">
        <v>29</v>
      </c>
      <c r="C32" s="179"/>
      <c r="D32" s="17">
        <f>'Profissionais e Salários'!F13</f>
        <v>2635.1103566046322</v>
      </c>
    </row>
    <row r="33" spans="1:6">
      <c r="A33" s="16" t="s">
        <v>10</v>
      </c>
      <c r="B33" s="179" t="s">
        <v>30</v>
      </c>
      <c r="C33" s="179"/>
      <c r="D33" s="70">
        <v>0</v>
      </c>
    </row>
    <row r="34" spans="1:6" ht="15">
      <c r="A34" s="181" t="s">
        <v>31</v>
      </c>
      <c r="B34" s="182"/>
      <c r="C34" s="183"/>
      <c r="D34" s="18">
        <f>SUM(D32:D33)</f>
        <v>2635.1103566046322</v>
      </c>
    </row>
    <row r="35" spans="1:6" ht="33.75" customHeight="1">
      <c r="A35" s="184" t="s">
        <v>188</v>
      </c>
      <c r="B35" s="185"/>
      <c r="C35" s="185"/>
      <c r="D35" s="185"/>
    </row>
    <row r="36" spans="1:6" ht="15">
      <c r="A36" s="186"/>
      <c r="B36" s="187"/>
      <c r="C36" s="187"/>
      <c r="D36" s="187"/>
    </row>
    <row r="37" spans="1:6" ht="15">
      <c r="A37" s="186" t="s">
        <v>32</v>
      </c>
      <c r="B37" s="187"/>
      <c r="C37" s="187"/>
      <c r="D37" s="187"/>
    </row>
    <row r="38" spans="1:6" ht="24.75" customHeight="1">
      <c r="A38" s="143" t="s">
        <v>33</v>
      </c>
      <c r="B38" s="144"/>
      <c r="C38" s="144"/>
      <c r="D38" s="144"/>
    </row>
    <row r="39" spans="1:6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6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219.50469270516587</v>
      </c>
    </row>
    <row r="41" spans="1:6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73.197509905684228</v>
      </c>
    </row>
    <row r="42" spans="1:6" ht="15">
      <c r="A42" s="136" t="s">
        <v>37</v>
      </c>
      <c r="B42" s="136"/>
      <c r="C42" s="23">
        <f>SUM(C40:C41)</f>
        <v>0.11107777777777778</v>
      </c>
      <c r="D42" s="24">
        <f>SUM(D40:D41)</f>
        <v>292.70220261085012</v>
      </c>
    </row>
    <row r="43" spans="1:6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101.86036650857584</v>
      </c>
    </row>
    <row r="44" spans="1:6" ht="15">
      <c r="A44" s="136" t="s">
        <v>39</v>
      </c>
      <c r="B44" s="136"/>
      <c r="C44" s="23">
        <f>SUM(C42:C43)</f>
        <v>0.14973284444444446</v>
      </c>
      <c r="D44" s="24">
        <f>SUM(D42:D43)</f>
        <v>394.56256911942597</v>
      </c>
    </row>
    <row r="45" spans="1:6" ht="58.5" customHeight="1">
      <c r="A45" s="160" t="s">
        <v>191</v>
      </c>
      <c r="B45" s="161"/>
      <c r="C45" s="161"/>
      <c r="D45" s="162"/>
      <c r="F45" s="71"/>
    </row>
    <row r="46" spans="1:6" ht="34.5" customHeight="1">
      <c r="A46" s="163" t="s">
        <v>192</v>
      </c>
      <c r="B46" s="164"/>
      <c r="C46" s="164"/>
      <c r="D46" s="165"/>
    </row>
    <row r="47" spans="1:6" ht="81" customHeight="1">
      <c r="A47" s="166" t="s">
        <v>193</v>
      </c>
      <c r="B47" s="167"/>
      <c r="C47" s="167"/>
      <c r="D47" s="168"/>
    </row>
    <row r="48" spans="1:6" ht="15">
      <c r="A48" s="60"/>
      <c r="B48" s="61"/>
      <c r="C48" s="61"/>
      <c r="D48" s="61"/>
    </row>
    <row r="49" spans="1:4" ht="35.25" customHeight="1">
      <c r="A49" s="158" t="s">
        <v>40</v>
      </c>
      <c r="B49" s="159"/>
      <c r="C49" s="159"/>
      <c r="D49" s="159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527.02207132092644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65.877758915115805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26.351103566046323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39.526655349069479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26.351103566046323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15.810662139627794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5.2702207132092642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210.80882852837058</v>
      </c>
    </row>
    <row r="59" spans="1:4" ht="15">
      <c r="A59" s="169" t="s">
        <v>54</v>
      </c>
      <c r="B59" s="169"/>
      <c r="C59" s="31">
        <f>SUM(C51:C58)</f>
        <v>0.34800000000000003</v>
      </c>
      <c r="D59" s="32">
        <f>SUM(D51:D58)</f>
        <v>917.01840409841191</v>
      </c>
    </row>
    <row r="60" spans="1:4" ht="35.25" customHeight="1">
      <c r="A60" s="160" t="s">
        <v>194</v>
      </c>
      <c r="B60" s="161"/>
      <c r="C60" s="161"/>
      <c r="D60" s="162"/>
    </row>
    <row r="61" spans="1:4" ht="35.25" customHeight="1">
      <c r="A61" s="163" t="s">
        <v>195</v>
      </c>
      <c r="B61" s="164"/>
      <c r="C61" s="164"/>
      <c r="D61" s="165"/>
    </row>
    <row r="62" spans="1:4" ht="35.25" customHeight="1">
      <c r="A62" s="170" t="s">
        <v>196</v>
      </c>
      <c r="B62" s="167"/>
      <c r="C62" s="167"/>
      <c r="D62" s="168"/>
    </row>
    <row r="63" spans="1:4" ht="15">
      <c r="A63" s="61"/>
      <c r="B63" s="61"/>
      <c r="C63" s="61"/>
      <c r="D63" s="61"/>
    </row>
    <row r="64" spans="1:4" ht="20.25" customHeight="1">
      <c r="A64" s="158" t="s">
        <v>55</v>
      </c>
      <c r="B64" s="159"/>
      <c r="C64" s="159"/>
      <c r="D64" s="159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'Assist. Adm.'!C66</f>
        <v>5.5</v>
      </c>
      <c r="D66" s="73">
        <f>IF((C66*22*2)-(D32*6%)&gt;0,(C66*22*2)-(D32*6%),0)</f>
        <v>83.893378603722084</v>
      </c>
    </row>
    <row r="67" spans="1:4" ht="42.75">
      <c r="A67" s="62" t="s">
        <v>10</v>
      </c>
      <c r="B67" s="102" t="s">
        <v>210</v>
      </c>
      <c r="C67" s="100">
        <f>28*0.8</f>
        <v>22.400000000000002</v>
      </c>
      <c r="D67" s="82">
        <f>C67*22</f>
        <v>492.80000000000007</v>
      </c>
    </row>
    <row r="68" spans="1:4" ht="29.25">
      <c r="A68" s="62" t="s">
        <v>13</v>
      </c>
      <c r="B68" s="33" t="s">
        <v>211</v>
      </c>
      <c r="C68" s="173">
        <f>663.44*0.2</f>
        <v>132.68800000000002</v>
      </c>
      <c r="D68" s="174"/>
    </row>
    <row r="69" spans="1:4" ht="28.5">
      <c r="A69" s="62" t="s">
        <v>15</v>
      </c>
      <c r="B69" s="33" t="s">
        <v>197</v>
      </c>
      <c r="C69" s="175">
        <v>0</v>
      </c>
      <c r="D69" s="176"/>
    </row>
    <row r="70" spans="1:4" ht="28.5">
      <c r="A70" s="62" t="s">
        <v>17</v>
      </c>
      <c r="B70" s="33" t="s">
        <v>197</v>
      </c>
      <c r="C70" s="175">
        <v>0</v>
      </c>
      <c r="D70" s="176"/>
    </row>
    <row r="71" spans="1:4" ht="38.25" customHeight="1">
      <c r="A71" s="62" t="s">
        <v>48</v>
      </c>
      <c r="B71" s="33" t="s">
        <v>197</v>
      </c>
      <c r="C71" s="177">
        <v>0</v>
      </c>
      <c r="D71" s="178"/>
    </row>
    <row r="72" spans="1:4" ht="15">
      <c r="A72" s="34"/>
      <c r="B72" s="55" t="s">
        <v>60</v>
      </c>
      <c r="C72" s="171">
        <f>D66+D67+C68+C69+C70+C71</f>
        <v>709.38137860372217</v>
      </c>
      <c r="D72" s="172"/>
    </row>
    <row r="73" spans="1:4" ht="36" customHeight="1">
      <c r="A73" s="188" t="s">
        <v>212</v>
      </c>
      <c r="B73" s="189"/>
      <c r="C73" s="189"/>
      <c r="D73" s="189"/>
    </row>
    <row r="74" spans="1:4">
      <c r="A74" s="153"/>
      <c r="B74" s="154"/>
      <c r="C74" s="154"/>
      <c r="D74" s="154"/>
    </row>
    <row r="75" spans="1:4" ht="36.75" customHeight="1">
      <c r="A75" s="151" t="s">
        <v>61</v>
      </c>
      <c r="B75" s="152"/>
      <c r="C75" s="152"/>
      <c r="D75" s="152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394.56256911942597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917.01840409841191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709.38137860372217</v>
      </c>
    </row>
    <row r="80" spans="1:4" ht="15">
      <c r="A80" s="136" t="s">
        <v>63</v>
      </c>
      <c r="B80" s="136"/>
      <c r="C80" s="38" t="s">
        <v>0</v>
      </c>
      <c r="D80" s="18">
        <f>SUM(D77:D79)</f>
        <v>2020.9623518215601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51" t="s">
        <v>64</v>
      </c>
      <c r="B83" s="152"/>
      <c r="C83" s="152"/>
      <c r="D83" s="152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108">
        <v>0</v>
      </c>
      <c r="D85" s="14">
        <f t="shared" ref="D85:D90" si="0">D$34*C85</f>
        <v>0</v>
      </c>
    </row>
    <row r="86" spans="1:4" ht="49.5">
      <c r="A86" s="54" t="s">
        <v>10</v>
      </c>
      <c r="B86" s="105" t="s">
        <v>223</v>
      </c>
      <c r="C86" s="108">
        <v>0</v>
      </c>
      <c r="D86" s="14">
        <f t="shared" si="0"/>
        <v>0</v>
      </c>
    </row>
    <row r="87" spans="1:4" ht="62.25">
      <c r="A87" s="54" t="s">
        <v>13</v>
      </c>
      <c r="B87" s="105" t="s">
        <v>224</v>
      </c>
      <c r="C87" s="108">
        <v>0</v>
      </c>
      <c r="D87" s="14">
        <f t="shared" si="0"/>
        <v>0</v>
      </c>
    </row>
    <row r="88" spans="1:4">
      <c r="A88" s="54" t="s">
        <v>15</v>
      </c>
      <c r="B88" s="105" t="s">
        <v>67</v>
      </c>
      <c r="C88" s="108">
        <v>0</v>
      </c>
      <c r="D88" s="14">
        <f t="shared" si="0"/>
        <v>0</v>
      </c>
    </row>
    <row r="89" spans="1:4" ht="62.25">
      <c r="A89" s="54" t="s">
        <v>17</v>
      </c>
      <c r="B89" s="105" t="s">
        <v>225</v>
      </c>
      <c r="C89" s="108">
        <v>0</v>
      </c>
      <c r="D89" s="14">
        <f t="shared" si="0"/>
        <v>0</v>
      </c>
    </row>
    <row r="90" spans="1:4" ht="62.25">
      <c r="A90" s="54" t="s">
        <v>48</v>
      </c>
      <c r="B90" s="105" t="s">
        <v>226</v>
      </c>
      <c r="C90" s="108">
        <v>0</v>
      </c>
      <c r="D90" s="14">
        <f t="shared" si="0"/>
        <v>0</v>
      </c>
    </row>
    <row r="91" spans="1:4" ht="15">
      <c r="A91" s="136" t="s">
        <v>68</v>
      </c>
      <c r="B91" s="136"/>
      <c r="C91" s="42">
        <f>SUM(C85:C90)</f>
        <v>0</v>
      </c>
      <c r="D91" s="18">
        <f>SUM(D85:D90)</f>
        <v>0</v>
      </c>
    </row>
    <row r="92" spans="1:4" ht="15">
      <c r="A92" s="60"/>
      <c r="B92" s="61"/>
      <c r="C92" s="61"/>
      <c r="D92" s="61"/>
    </row>
    <row r="93" spans="1:4" ht="15">
      <c r="A93" s="151" t="s">
        <v>69</v>
      </c>
      <c r="B93" s="152"/>
      <c r="C93" s="152"/>
      <c r="D93" s="152"/>
    </row>
    <row r="94" spans="1:4">
      <c r="A94" s="4"/>
      <c r="B94" s="4"/>
      <c r="C94" s="4"/>
      <c r="D94" s="4"/>
    </row>
    <row r="95" spans="1:4" ht="63.75" customHeight="1">
      <c r="A95" s="155" t="s">
        <v>198</v>
      </c>
      <c r="B95" s="156"/>
      <c r="C95" s="156"/>
      <c r="D95" s="157"/>
    </row>
    <row r="96" spans="1:4" ht="15">
      <c r="A96" s="58"/>
      <c r="B96" s="59"/>
      <c r="C96" s="59"/>
      <c r="D96" s="59"/>
    </row>
    <row r="97" spans="1:4" ht="39" customHeight="1">
      <c r="A97" s="151" t="s">
        <v>70</v>
      </c>
      <c r="B97" s="152"/>
      <c r="C97" s="152"/>
      <c r="D97" s="152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(1+1/12+1/12+(1/3)/12)/12</f>
        <v>9.9537037037037021E-2</v>
      </c>
      <c r="D99" s="14">
        <f t="shared" ref="D99:D104" si="1">D$34*C99</f>
        <v>262.29107716203509</v>
      </c>
    </row>
    <row r="100" spans="1:4">
      <c r="A100" s="54" t="s">
        <v>10</v>
      </c>
      <c r="B100" s="35" t="s">
        <v>73</v>
      </c>
      <c r="C100" s="108">
        <v>0</v>
      </c>
      <c r="D100" s="14">
        <f t="shared" si="1"/>
        <v>0</v>
      </c>
    </row>
    <row r="101" spans="1:4">
      <c r="A101" s="54" t="s">
        <v>13</v>
      </c>
      <c r="B101" s="35" t="s">
        <v>74</v>
      </c>
      <c r="C101" s="108">
        <v>0</v>
      </c>
      <c r="D101" s="14">
        <f t="shared" si="1"/>
        <v>0</v>
      </c>
    </row>
    <row r="102" spans="1:4" ht="28.5">
      <c r="A102" s="54" t="s">
        <v>15</v>
      </c>
      <c r="B102" s="35" t="s">
        <v>75</v>
      </c>
      <c r="C102" s="108">
        <v>0</v>
      </c>
      <c r="D102" s="14">
        <f t="shared" si="1"/>
        <v>0</v>
      </c>
    </row>
    <row r="103" spans="1:4" ht="28.5">
      <c r="A103" s="54" t="s">
        <v>17</v>
      </c>
      <c r="B103" s="35" t="s">
        <v>76</v>
      </c>
      <c r="C103" s="108">
        <v>0</v>
      </c>
      <c r="D103" s="14">
        <f t="shared" si="1"/>
        <v>0</v>
      </c>
    </row>
    <row r="104" spans="1:4">
      <c r="A104" s="54" t="s">
        <v>48</v>
      </c>
      <c r="B104" s="35" t="s">
        <v>77</v>
      </c>
      <c r="C104" s="108">
        <v>0</v>
      </c>
      <c r="D104" s="14">
        <f t="shared" si="1"/>
        <v>0</v>
      </c>
    </row>
    <row r="105" spans="1:4" ht="15">
      <c r="A105" s="136" t="s">
        <v>78</v>
      </c>
      <c r="B105" s="136"/>
      <c r="C105" s="44">
        <f>SUM(C99:C104)</f>
        <v>9.9537037037037021E-2</v>
      </c>
      <c r="D105" s="18">
        <f>SUM(D99:D104)</f>
        <v>262.29107716203509</v>
      </c>
    </row>
    <row r="106" spans="1:4" ht="15">
      <c r="A106" s="60"/>
      <c r="B106" s="61"/>
      <c r="C106" s="61"/>
      <c r="D106" s="61"/>
    </row>
    <row r="107" spans="1:4" ht="48.75" customHeight="1">
      <c r="A107" s="158" t="s">
        <v>79</v>
      </c>
      <c r="B107" s="159"/>
      <c r="C107" s="159"/>
      <c r="D107" s="159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9.9537037037037021E-2</v>
      </c>
      <c r="D109" s="37">
        <f>D105</f>
        <v>262.29107716203509</v>
      </c>
    </row>
    <row r="110" spans="1:4" ht="15">
      <c r="A110" s="136" t="s">
        <v>82</v>
      </c>
      <c r="B110" s="136"/>
      <c r="C110" s="38" t="s">
        <v>0</v>
      </c>
      <c r="D110" s="18">
        <f>SUM(D109:D109)</f>
        <v>262.29107716203509</v>
      </c>
    </row>
    <row r="111" spans="1:4" ht="15">
      <c r="A111" s="60"/>
      <c r="B111" s="61"/>
      <c r="C111" s="61"/>
      <c r="D111" s="61"/>
    </row>
    <row r="112" spans="1:4" ht="15">
      <c r="A112" s="151" t="s">
        <v>83</v>
      </c>
      <c r="B112" s="152"/>
      <c r="C112" s="152"/>
      <c r="D112" s="152"/>
    </row>
    <row r="113" spans="1:4" ht="15">
      <c r="A113" s="57">
        <v>5</v>
      </c>
      <c r="B113" s="139" t="s">
        <v>84</v>
      </c>
      <c r="C113" s="139"/>
      <c r="D113" s="57" t="s">
        <v>28</v>
      </c>
    </row>
    <row r="114" spans="1:4">
      <c r="A114" s="54" t="s">
        <v>8</v>
      </c>
      <c r="B114" s="140" t="s">
        <v>85</v>
      </c>
      <c r="C114" s="140"/>
      <c r="D114" s="37"/>
    </row>
    <row r="115" spans="1:4">
      <c r="A115" s="54" t="s">
        <v>10</v>
      </c>
      <c r="B115" s="140" t="s">
        <v>86</v>
      </c>
      <c r="C115" s="140"/>
      <c r="D115" s="37"/>
    </row>
    <row r="116" spans="1:4">
      <c r="A116" s="54" t="s">
        <v>13</v>
      </c>
      <c r="B116" s="140" t="s">
        <v>30</v>
      </c>
      <c r="C116" s="140"/>
      <c r="D116" s="37"/>
    </row>
    <row r="117" spans="1:4" ht="15">
      <c r="A117" s="34"/>
      <c r="B117" s="136" t="s">
        <v>87</v>
      </c>
      <c r="C117" s="136"/>
      <c r="D117" s="18">
        <f>SUM(D114:D116)</f>
        <v>0</v>
      </c>
    </row>
    <row r="118" spans="1:4" ht="15">
      <c r="A118" s="141" t="s">
        <v>200</v>
      </c>
      <c r="B118" s="142"/>
      <c r="C118" s="142"/>
      <c r="D118" s="142"/>
    </row>
    <row r="119" spans="1:4" ht="15">
      <c r="A119" s="143"/>
      <c r="B119" s="144"/>
      <c r="C119" s="144"/>
      <c r="D119" s="144"/>
    </row>
    <row r="120" spans="1:4" ht="15">
      <c r="A120" s="145" t="s">
        <v>88</v>
      </c>
      <c r="B120" s="145"/>
      <c r="C120" s="145"/>
      <c r="D120" s="145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0</v>
      </c>
      <c r="D122" s="45">
        <f>(D34+D80+D91+D110+D117)*C122</f>
        <v>0</v>
      </c>
    </row>
    <row r="123" spans="1:4">
      <c r="A123" s="16" t="s">
        <v>10</v>
      </c>
      <c r="B123" s="3" t="s">
        <v>91</v>
      </c>
      <c r="C123" s="43">
        <f>Coordenador!C123</f>
        <v>0</v>
      </c>
      <c r="D123" s="45">
        <f>(D34+D80+D91+D110+D117+D122)*C123</f>
        <v>0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512.69163135990368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42.362232252195426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198.77662826030164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271.55277084740663</v>
      </c>
    </row>
    <row r="128" spans="1:4" ht="15">
      <c r="A128" s="34"/>
      <c r="B128" s="55" t="s">
        <v>96</v>
      </c>
      <c r="C128" s="44"/>
      <c r="D128" s="18">
        <f>D122+D123+D124</f>
        <v>512.69163135990368</v>
      </c>
    </row>
    <row r="129" spans="1:4" ht="27" customHeight="1">
      <c r="A129" s="146" t="s">
        <v>201</v>
      </c>
      <c r="B129" s="147"/>
      <c r="C129" s="147"/>
      <c r="D129" s="147"/>
    </row>
    <row r="130" spans="1:4" ht="35.25" customHeight="1">
      <c r="A130" s="148" t="s">
        <v>202</v>
      </c>
      <c r="B130" s="149"/>
      <c r="C130" s="149"/>
      <c r="D130" s="149"/>
    </row>
    <row r="131" spans="1:4">
      <c r="A131" s="49"/>
      <c r="B131" s="49"/>
      <c r="C131" s="49"/>
      <c r="D131" s="49"/>
    </row>
    <row r="132" spans="1:4" ht="18.75" customHeight="1">
      <c r="A132" s="150" t="s">
        <v>97</v>
      </c>
      <c r="B132" s="150"/>
      <c r="C132" s="150"/>
      <c r="D132" s="150"/>
    </row>
    <row r="133" spans="1:4" ht="15">
      <c r="A133" s="34"/>
      <c r="B133" s="138" t="s">
        <v>98</v>
      </c>
      <c r="C133" s="138"/>
      <c r="D133" s="56" t="s">
        <v>99</v>
      </c>
    </row>
    <row r="134" spans="1:4">
      <c r="A134" s="50" t="s">
        <v>8</v>
      </c>
      <c r="B134" s="137" t="s">
        <v>100</v>
      </c>
      <c r="C134" s="137"/>
      <c r="D134" s="37">
        <f>D34</f>
        <v>2635.1103566046322</v>
      </c>
    </row>
    <row r="135" spans="1:4">
      <c r="A135" s="50" t="s">
        <v>10</v>
      </c>
      <c r="B135" s="137" t="s">
        <v>101</v>
      </c>
      <c r="C135" s="137"/>
      <c r="D135" s="37">
        <f>D80</f>
        <v>2020.9623518215601</v>
      </c>
    </row>
    <row r="136" spans="1:4">
      <c r="A136" s="50" t="s">
        <v>13</v>
      </c>
      <c r="B136" s="137" t="s">
        <v>102</v>
      </c>
      <c r="C136" s="137"/>
      <c r="D136" s="37">
        <f>D91</f>
        <v>0</v>
      </c>
    </row>
    <row r="137" spans="1:4">
      <c r="A137" s="50" t="s">
        <v>15</v>
      </c>
      <c r="B137" s="137" t="s">
        <v>103</v>
      </c>
      <c r="C137" s="137"/>
      <c r="D137" s="14">
        <f>D110</f>
        <v>262.29107716203509</v>
      </c>
    </row>
    <row r="138" spans="1:4">
      <c r="A138" s="50" t="s">
        <v>17</v>
      </c>
      <c r="B138" s="137" t="s">
        <v>104</v>
      </c>
      <c r="C138" s="137"/>
      <c r="D138" s="37">
        <f>D117</f>
        <v>0</v>
      </c>
    </row>
    <row r="139" spans="1:4" ht="15">
      <c r="A139" s="136" t="s">
        <v>105</v>
      </c>
      <c r="B139" s="136"/>
      <c r="C139" s="136"/>
      <c r="D139" s="18">
        <f>SUM(D134:D138)</f>
        <v>4918.363785588228</v>
      </c>
    </row>
    <row r="140" spans="1:4">
      <c r="A140" s="50" t="s">
        <v>48</v>
      </c>
      <c r="B140" s="135" t="s">
        <v>106</v>
      </c>
      <c r="C140" s="135"/>
      <c r="D140" s="37">
        <f>D128</f>
        <v>512.69163135990368</v>
      </c>
    </row>
    <row r="141" spans="1:4" ht="15">
      <c r="A141" s="136" t="s">
        <v>107</v>
      </c>
      <c r="B141" s="136"/>
      <c r="C141" s="136"/>
      <c r="D141" s="18">
        <f>TRUNC((D139+D140),2)</f>
        <v>5431.05</v>
      </c>
    </row>
    <row r="142" spans="1:4" ht="24.75" customHeight="1">
      <c r="A142" s="195" t="s">
        <v>203</v>
      </c>
      <c r="B142" s="195"/>
      <c r="C142" s="195"/>
      <c r="D142" s="195"/>
    </row>
  </sheetData>
  <sheetProtection selectLockedCells="1"/>
  <mergeCells count="78"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0:D70"/>
    <mergeCell ref="A45:D45"/>
    <mergeCell ref="A46:D46"/>
    <mergeCell ref="A47:D47"/>
    <mergeCell ref="A49:D49"/>
    <mergeCell ref="A59:B59"/>
    <mergeCell ref="A60:D60"/>
    <mergeCell ref="A61:D61"/>
    <mergeCell ref="A62:D62"/>
    <mergeCell ref="A64:D64"/>
    <mergeCell ref="C68:D68"/>
    <mergeCell ref="C69:D69"/>
    <mergeCell ref="A132:D132"/>
    <mergeCell ref="B133:C133"/>
    <mergeCell ref="B134:C134"/>
    <mergeCell ref="A107:D107"/>
    <mergeCell ref="C71:D71"/>
    <mergeCell ref="C72:D7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73:D73"/>
    <mergeCell ref="A130:D130"/>
    <mergeCell ref="A110:B110"/>
    <mergeCell ref="A112:D112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B135:C135"/>
    <mergeCell ref="B136:C136"/>
    <mergeCell ref="A142:D142"/>
    <mergeCell ref="B138:C138"/>
    <mergeCell ref="A139:C139"/>
    <mergeCell ref="B140:C140"/>
    <mergeCell ref="A141:C141"/>
    <mergeCell ref="B137:C137"/>
  </mergeCells>
  <pageMargins left="0.51181102362204722" right="0.51181102362204722" top="0.78740157480314965" bottom="0.78740157480314965" header="0.31496062992125984" footer="0.31496062992125984"/>
  <pageSetup paperSize="9" scale="92" fitToHeight="4" orientation="portrait" horizontalDpi="4294967293" verticalDpi="4294967293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2"/>
  <sheetViews>
    <sheetView showGridLines="0" view="pageBreakPreview" topLeftCell="A85" zoomScale="90" zoomScaleNormal="85" zoomScaleSheetLayoutView="90" workbookViewId="0">
      <selection activeCell="C100" sqref="C100:C104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6" width="0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79" t="s">
        <v>187</v>
      </c>
      <c r="B7" s="179"/>
      <c r="C7" s="190" t="s">
        <v>180</v>
      </c>
      <c r="D7" s="190"/>
    </row>
    <row r="8" spans="1:4">
      <c r="A8" s="179" t="s">
        <v>2</v>
      </c>
      <c r="B8" s="179"/>
      <c r="C8" s="191" t="s">
        <v>227</v>
      </c>
      <c r="D8" s="191"/>
    </row>
    <row r="9" spans="1:4">
      <c r="A9" s="4"/>
      <c r="B9" s="4"/>
      <c r="C9" s="4"/>
      <c r="D9" s="4"/>
    </row>
    <row r="10" spans="1:4" ht="15">
      <c r="A10" s="192" t="s">
        <v>3</v>
      </c>
      <c r="B10" s="192"/>
      <c r="C10" s="192"/>
      <c r="D10" s="192"/>
    </row>
    <row r="11" spans="1:4" ht="15">
      <c r="A11" s="180" t="s">
        <v>4</v>
      </c>
      <c r="B11" s="180"/>
      <c r="C11" s="5" t="s">
        <v>5</v>
      </c>
      <c r="D11" s="5" t="s">
        <v>6</v>
      </c>
    </row>
    <row r="12" spans="1:4" ht="13.9" customHeight="1">
      <c r="A12" s="196" t="s">
        <v>234</v>
      </c>
      <c r="B12" s="197"/>
      <c r="C12" s="68" t="s">
        <v>7</v>
      </c>
      <c r="D12" s="69">
        <v>5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79" t="s">
        <v>9</v>
      </c>
      <c r="C15" s="179"/>
      <c r="D15" s="8">
        <v>44060</v>
      </c>
    </row>
    <row r="16" spans="1:4" ht="15">
      <c r="A16" s="62" t="s">
        <v>10</v>
      </c>
      <c r="B16" s="179" t="s">
        <v>11</v>
      </c>
      <c r="C16" s="179"/>
      <c r="D16" s="9" t="s">
        <v>12</v>
      </c>
    </row>
    <row r="17" spans="1:4">
      <c r="A17" s="62" t="s">
        <v>13</v>
      </c>
      <c r="B17" s="179" t="s">
        <v>14</v>
      </c>
      <c r="C17" s="179"/>
      <c r="D17" s="10">
        <v>2019</v>
      </c>
    </row>
    <row r="18" spans="1:4">
      <c r="A18" s="62" t="s">
        <v>15</v>
      </c>
      <c r="B18" s="155" t="s">
        <v>16</v>
      </c>
      <c r="C18" s="157"/>
      <c r="D18" s="10" t="s">
        <v>237</v>
      </c>
    </row>
    <row r="19" spans="1:4">
      <c r="A19" s="62" t="s">
        <v>17</v>
      </c>
      <c r="B19" s="179" t="s">
        <v>18</v>
      </c>
      <c r="C19" s="179"/>
      <c r="D19" s="11">
        <v>12</v>
      </c>
    </row>
    <row r="20" spans="1:4">
      <c r="A20" s="1"/>
      <c r="B20" s="1"/>
      <c r="C20" s="12"/>
      <c r="D20" s="1"/>
    </row>
    <row r="21" spans="1:4" ht="15">
      <c r="A21" s="159" t="s">
        <v>19</v>
      </c>
      <c r="B21" s="159"/>
      <c r="C21" s="159"/>
      <c r="D21" s="159"/>
    </row>
    <row r="22" spans="1:4" ht="15">
      <c r="A22" s="180" t="s">
        <v>20</v>
      </c>
      <c r="B22" s="180"/>
      <c r="C22" s="180"/>
      <c r="D22" s="180"/>
    </row>
    <row r="23" spans="1:4">
      <c r="A23" s="62">
        <v>1</v>
      </c>
      <c r="B23" s="179" t="s">
        <v>21</v>
      </c>
      <c r="C23" s="179"/>
      <c r="D23" s="13" t="s">
        <v>161</v>
      </c>
    </row>
    <row r="24" spans="1:4">
      <c r="A24" s="62">
        <v>2</v>
      </c>
      <c r="B24" s="179" t="s">
        <v>22</v>
      </c>
      <c r="C24" s="179"/>
      <c r="D24" s="11" t="s">
        <v>178</v>
      </c>
    </row>
    <row r="25" spans="1:4">
      <c r="A25" s="62">
        <v>3</v>
      </c>
      <c r="B25" s="179" t="s">
        <v>23</v>
      </c>
      <c r="C25" s="179"/>
      <c r="D25" s="14">
        <v>1192.92</v>
      </c>
    </row>
    <row r="26" spans="1:4" ht="39.75" customHeight="1">
      <c r="A26" s="62">
        <v>4</v>
      </c>
      <c r="B26" s="179" t="s">
        <v>24</v>
      </c>
      <c r="C26" s="179"/>
      <c r="D26" s="11" t="s">
        <v>179</v>
      </c>
    </row>
    <row r="27" spans="1:4">
      <c r="A27" s="62">
        <v>5</v>
      </c>
      <c r="B27" s="179" t="s">
        <v>25</v>
      </c>
      <c r="C27" s="179"/>
      <c r="D27" s="15">
        <v>43815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59" t="s">
        <v>26</v>
      </c>
      <c r="B30" s="159"/>
      <c r="C30" s="159"/>
      <c r="D30" s="159"/>
    </row>
    <row r="31" spans="1:4" ht="15">
      <c r="A31" s="57">
        <v>1</v>
      </c>
      <c r="B31" s="180" t="s">
        <v>27</v>
      </c>
      <c r="C31" s="180"/>
      <c r="D31" s="57" t="s">
        <v>28</v>
      </c>
    </row>
    <row r="32" spans="1:4">
      <c r="A32" s="16" t="s">
        <v>8</v>
      </c>
      <c r="B32" s="179" t="s">
        <v>29</v>
      </c>
      <c r="C32" s="179"/>
      <c r="D32" s="17">
        <f>'Profissionais e Salários'!F14</f>
        <v>1992.802504231614</v>
      </c>
    </row>
    <row r="33" spans="1:6">
      <c r="A33" s="16" t="s">
        <v>10</v>
      </c>
      <c r="B33" s="179" t="s">
        <v>30</v>
      </c>
      <c r="C33" s="179"/>
      <c r="D33" s="70">
        <v>0</v>
      </c>
    </row>
    <row r="34" spans="1:6" ht="15">
      <c r="A34" s="181" t="s">
        <v>31</v>
      </c>
      <c r="B34" s="182"/>
      <c r="C34" s="183"/>
      <c r="D34" s="18">
        <f>SUM(D32:D33)</f>
        <v>1992.802504231614</v>
      </c>
    </row>
    <row r="35" spans="1:6" ht="33.75" customHeight="1">
      <c r="A35" s="184" t="s">
        <v>188</v>
      </c>
      <c r="B35" s="185"/>
      <c r="C35" s="185"/>
      <c r="D35" s="185"/>
    </row>
    <row r="36" spans="1:6" ht="15">
      <c r="A36" s="186"/>
      <c r="B36" s="187"/>
      <c r="C36" s="187"/>
      <c r="D36" s="187"/>
    </row>
    <row r="37" spans="1:6" ht="15">
      <c r="A37" s="186" t="s">
        <v>32</v>
      </c>
      <c r="B37" s="187"/>
      <c r="C37" s="187"/>
      <c r="D37" s="187"/>
    </row>
    <row r="38" spans="1:6" ht="24.75" customHeight="1">
      <c r="A38" s="143" t="s">
        <v>33</v>
      </c>
      <c r="B38" s="144"/>
      <c r="C38" s="144"/>
      <c r="D38" s="144"/>
    </row>
    <row r="39" spans="1:6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6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166.00044860249344</v>
      </c>
    </row>
    <row r="41" spans="1:6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55.355625117544832</v>
      </c>
    </row>
    <row r="42" spans="1:6" ht="15">
      <c r="A42" s="136" t="s">
        <v>37</v>
      </c>
      <c r="B42" s="136"/>
      <c r="C42" s="23">
        <f>SUM(C40:C41)</f>
        <v>0.11107777777777778</v>
      </c>
      <c r="D42" s="24">
        <f>SUM(D40:D41)</f>
        <v>221.35607372003827</v>
      </c>
    </row>
    <row r="43" spans="1:6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77.031913654573316</v>
      </c>
    </row>
    <row r="44" spans="1:6" ht="15">
      <c r="A44" s="136" t="s">
        <v>39</v>
      </c>
      <c r="B44" s="136"/>
      <c r="C44" s="23">
        <f>SUM(C42:C43)</f>
        <v>0.14973284444444446</v>
      </c>
      <c r="D44" s="24">
        <f>SUM(D42:D43)</f>
        <v>298.38798737461161</v>
      </c>
    </row>
    <row r="45" spans="1:6" ht="58.5" customHeight="1">
      <c r="A45" s="160" t="s">
        <v>191</v>
      </c>
      <c r="B45" s="161"/>
      <c r="C45" s="161"/>
      <c r="D45" s="162"/>
      <c r="F45" s="71"/>
    </row>
    <row r="46" spans="1:6" ht="34.5" customHeight="1">
      <c r="A46" s="163" t="s">
        <v>192</v>
      </c>
      <c r="B46" s="164"/>
      <c r="C46" s="164"/>
      <c r="D46" s="165"/>
    </row>
    <row r="47" spans="1:6" ht="81" customHeight="1">
      <c r="A47" s="166" t="s">
        <v>193</v>
      </c>
      <c r="B47" s="167"/>
      <c r="C47" s="167"/>
      <c r="D47" s="168"/>
    </row>
    <row r="48" spans="1:6" ht="15">
      <c r="A48" s="60"/>
      <c r="B48" s="61"/>
      <c r="C48" s="61"/>
      <c r="D48" s="61"/>
    </row>
    <row r="49" spans="1:4" ht="35.25" customHeight="1">
      <c r="A49" s="158" t="s">
        <v>40</v>
      </c>
      <c r="B49" s="159"/>
      <c r="C49" s="159"/>
      <c r="D49" s="159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398.56050084632284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49.820062605790355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19.92802504231614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29.892037563474208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19.92802504231614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11.956815025389684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3.985605008463228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159.42420033852912</v>
      </c>
    </row>
    <row r="59" spans="1:4" ht="15">
      <c r="A59" s="169" t="s">
        <v>54</v>
      </c>
      <c r="B59" s="169"/>
      <c r="C59" s="31">
        <f>SUM(C51:C58)</f>
        <v>0.34800000000000003</v>
      </c>
      <c r="D59" s="32">
        <f>SUM(D51:D58)</f>
        <v>693.49527147260176</v>
      </c>
    </row>
    <row r="60" spans="1:4" ht="35.25" customHeight="1">
      <c r="A60" s="160" t="s">
        <v>194</v>
      </c>
      <c r="B60" s="161"/>
      <c r="C60" s="161"/>
      <c r="D60" s="162"/>
    </row>
    <row r="61" spans="1:4" ht="35.25" customHeight="1">
      <c r="A61" s="163" t="s">
        <v>195</v>
      </c>
      <c r="B61" s="164"/>
      <c r="C61" s="164"/>
      <c r="D61" s="165"/>
    </row>
    <row r="62" spans="1:4" ht="35.25" customHeight="1">
      <c r="A62" s="170" t="s">
        <v>196</v>
      </c>
      <c r="B62" s="167"/>
      <c r="C62" s="167"/>
      <c r="D62" s="168"/>
    </row>
    <row r="63" spans="1:4" ht="15">
      <c r="A63" s="61"/>
      <c r="B63" s="61"/>
      <c r="C63" s="61"/>
      <c r="D63" s="61"/>
    </row>
    <row r="64" spans="1:4" ht="20.25" customHeight="1">
      <c r="A64" s="158" t="s">
        <v>55</v>
      </c>
      <c r="B64" s="159"/>
      <c r="C64" s="159"/>
      <c r="D64" s="159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'Téc. Sênior'!C66</f>
        <v>5.5</v>
      </c>
      <c r="D66" s="73">
        <f>IF((C66*22*2)-(D32*6%)&gt;0,(C66*22*2)-(D32*6%),0)</f>
        <v>122.43184974610317</v>
      </c>
    </row>
    <row r="67" spans="1:4" ht="42.75">
      <c r="A67" s="62" t="s">
        <v>10</v>
      </c>
      <c r="B67" s="102" t="s">
        <v>210</v>
      </c>
      <c r="C67" s="100">
        <f>28*0.8</f>
        <v>22.400000000000002</v>
      </c>
      <c r="D67" s="82">
        <f>C67*22</f>
        <v>492.80000000000007</v>
      </c>
    </row>
    <row r="68" spans="1:4" ht="29.25">
      <c r="A68" s="62" t="s">
        <v>13</v>
      </c>
      <c r="B68" s="33" t="s">
        <v>211</v>
      </c>
      <c r="C68" s="173">
        <f>663.44*0.2</f>
        <v>132.68800000000002</v>
      </c>
      <c r="D68" s="174"/>
    </row>
    <row r="69" spans="1:4" ht="28.5">
      <c r="A69" s="62" t="s">
        <v>15</v>
      </c>
      <c r="B69" s="33" t="s">
        <v>197</v>
      </c>
      <c r="C69" s="175">
        <v>0</v>
      </c>
      <c r="D69" s="176"/>
    </row>
    <row r="70" spans="1:4" ht="28.5">
      <c r="A70" s="62" t="s">
        <v>17</v>
      </c>
      <c r="B70" s="33" t="s">
        <v>197</v>
      </c>
      <c r="C70" s="175">
        <v>0</v>
      </c>
      <c r="D70" s="176"/>
    </row>
    <row r="71" spans="1:4" ht="38.25" customHeight="1">
      <c r="A71" s="62" t="s">
        <v>48</v>
      </c>
      <c r="B71" s="33" t="s">
        <v>197</v>
      </c>
      <c r="C71" s="177">
        <v>0</v>
      </c>
      <c r="D71" s="178"/>
    </row>
    <row r="72" spans="1:4" ht="15">
      <c r="A72" s="34"/>
      <c r="B72" s="55" t="s">
        <v>60</v>
      </c>
      <c r="C72" s="171">
        <f>D66+D67+C68+C69+C70+C71</f>
        <v>747.91984974610318</v>
      </c>
      <c r="D72" s="172"/>
    </row>
    <row r="73" spans="1:4" ht="36" customHeight="1">
      <c r="A73" s="188" t="s">
        <v>212</v>
      </c>
      <c r="B73" s="189"/>
      <c r="C73" s="189"/>
      <c r="D73" s="189"/>
    </row>
    <row r="74" spans="1:4">
      <c r="A74" s="153"/>
      <c r="B74" s="154"/>
      <c r="C74" s="154"/>
      <c r="D74" s="154"/>
    </row>
    <row r="75" spans="1:4" ht="36.75" customHeight="1">
      <c r="A75" s="151" t="s">
        <v>61</v>
      </c>
      <c r="B75" s="152"/>
      <c r="C75" s="152"/>
      <c r="D75" s="152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298.38798737461161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693.49527147260176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747.91984974610318</v>
      </c>
    </row>
    <row r="80" spans="1:4" ht="15">
      <c r="A80" s="136" t="s">
        <v>63</v>
      </c>
      <c r="B80" s="136"/>
      <c r="C80" s="38" t="s">
        <v>0</v>
      </c>
      <c r="D80" s="18">
        <f>SUM(D77:D79)</f>
        <v>1739.8031085933167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51" t="s">
        <v>64</v>
      </c>
      <c r="B83" s="152"/>
      <c r="C83" s="152"/>
      <c r="D83" s="152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108">
        <v>0</v>
      </c>
      <c r="D85" s="14">
        <f t="shared" ref="D85:D90" si="0">D$34*C85</f>
        <v>0</v>
      </c>
    </row>
    <row r="86" spans="1:4" ht="49.5">
      <c r="A86" s="54" t="s">
        <v>10</v>
      </c>
      <c r="B86" s="105" t="s">
        <v>223</v>
      </c>
      <c r="C86" s="108">
        <v>0</v>
      </c>
      <c r="D86" s="14">
        <f t="shared" si="0"/>
        <v>0</v>
      </c>
    </row>
    <row r="87" spans="1:4" ht="62.25">
      <c r="A87" s="54" t="s">
        <v>13</v>
      </c>
      <c r="B87" s="105" t="s">
        <v>224</v>
      </c>
      <c r="C87" s="108">
        <v>0</v>
      </c>
      <c r="D87" s="14">
        <f t="shared" si="0"/>
        <v>0</v>
      </c>
    </row>
    <row r="88" spans="1:4">
      <c r="A88" s="54" t="s">
        <v>15</v>
      </c>
      <c r="B88" s="105" t="s">
        <v>67</v>
      </c>
      <c r="C88" s="108">
        <v>0</v>
      </c>
      <c r="D88" s="14">
        <f t="shared" si="0"/>
        <v>0</v>
      </c>
    </row>
    <row r="89" spans="1:4" ht="62.25">
      <c r="A89" s="54" t="s">
        <v>17</v>
      </c>
      <c r="B89" s="105" t="s">
        <v>225</v>
      </c>
      <c r="C89" s="108">
        <v>0</v>
      </c>
      <c r="D89" s="14">
        <f t="shared" si="0"/>
        <v>0</v>
      </c>
    </row>
    <row r="90" spans="1:4" ht="62.25">
      <c r="A90" s="54" t="s">
        <v>48</v>
      </c>
      <c r="B90" s="105" t="s">
        <v>226</v>
      </c>
      <c r="C90" s="108">
        <v>0</v>
      </c>
      <c r="D90" s="14">
        <f t="shared" si="0"/>
        <v>0</v>
      </c>
    </row>
    <row r="91" spans="1:4" ht="15">
      <c r="A91" s="136" t="s">
        <v>68</v>
      </c>
      <c r="B91" s="136"/>
      <c r="C91" s="42">
        <f>SUM(C85:C90)</f>
        <v>0</v>
      </c>
      <c r="D91" s="18">
        <f>SUM(D85:D90)</f>
        <v>0</v>
      </c>
    </row>
    <row r="92" spans="1:4" ht="15">
      <c r="A92" s="60"/>
      <c r="B92" s="61"/>
      <c r="C92" s="61"/>
      <c r="D92" s="61"/>
    </row>
    <row r="93" spans="1:4" ht="15">
      <c r="A93" s="151" t="s">
        <v>69</v>
      </c>
      <c r="B93" s="152"/>
      <c r="C93" s="152"/>
      <c r="D93" s="152"/>
    </row>
    <row r="94" spans="1:4">
      <c r="A94" s="4"/>
      <c r="B94" s="4"/>
      <c r="C94" s="4"/>
      <c r="D94" s="4"/>
    </row>
    <row r="95" spans="1:4" ht="63.75" customHeight="1">
      <c r="A95" s="155" t="s">
        <v>198</v>
      </c>
      <c r="B95" s="156"/>
      <c r="C95" s="156"/>
      <c r="D95" s="157"/>
    </row>
    <row r="96" spans="1:4" ht="15">
      <c r="A96" s="58"/>
      <c r="B96" s="59"/>
      <c r="C96" s="59"/>
      <c r="D96" s="59"/>
    </row>
    <row r="97" spans="1:4" ht="39" customHeight="1">
      <c r="A97" s="151" t="s">
        <v>70</v>
      </c>
      <c r="B97" s="152"/>
      <c r="C97" s="152"/>
      <c r="D97" s="152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(1+1/12+1/12+(1/3)/12)/12</f>
        <v>9.9537037037037021E-2</v>
      </c>
      <c r="D99" s="14">
        <f t="shared" ref="D99:D104" si="1">D$34*C99</f>
        <v>198.35765667120228</v>
      </c>
    </row>
    <row r="100" spans="1:4">
      <c r="A100" s="54" t="s">
        <v>10</v>
      </c>
      <c r="B100" s="35" t="s">
        <v>73</v>
      </c>
      <c r="C100" s="108">
        <v>0</v>
      </c>
      <c r="D100" s="14">
        <f t="shared" si="1"/>
        <v>0</v>
      </c>
    </row>
    <row r="101" spans="1:4">
      <c r="A101" s="54" t="s">
        <v>13</v>
      </c>
      <c r="B101" s="35" t="s">
        <v>74</v>
      </c>
      <c r="C101" s="108">
        <v>0</v>
      </c>
      <c r="D101" s="14">
        <f t="shared" si="1"/>
        <v>0</v>
      </c>
    </row>
    <row r="102" spans="1:4" ht="28.5">
      <c r="A102" s="54" t="s">
        <v>15</v>
      </c>
      <c r="B102" s="35" t="s">
        <v>75</v>
      </c>
      <c r="C102" s="108">
        <v>0</v>
      </c>
      <c r="D102" s="14">
        <f t="shared" si="1"/>
        <v>0</v>
      </c>
    </row>
    <row r="103" spans="1:4" ht="28.5">
      <c r="A103" s="54" t="s">
        <v>17</v>
      </c>
      <c r="B103" s="35" t="s">
        <v>76</v>
      </c>
      <c r="C103" s="108">
        <v>0</v>
      </c>
      <c r="D103" s="14">
        <f t="shared" si="1"/>
        <v>0</v>
      </c>
    </row>
    <row r="104" spans="1:4">
      <c r="A104" s="54" t="s">
        <v>48</v>
      </c>
      <c r="B104" s="35" t="s">
        <v>77</v>
      </c>
      <c r="C104" s="108">
        <v>0</v>
      </c>
      <c r="D104" s="14">
        <f t="shared" si="1"/>
        <v>0</v>
      </c>
    </row>
    <row r="105" spans="1:4" ht="15">
      <c r="A105" s="136" t="s">
        <v>78</v>
      </c>
      <c r="B105" s="136"/>
      <c r="C105" s="44">
        <f>SUM(C99:C104)</f>
        <v>9.9537037037037021E-2</v>
      </c>
      <c r="D105" s="18">
        <f>SUM(D99:D104)</f>
        <v>198.35765667120228</v>
      </c>
    </row>
    <row r="106" spans="1:4" ht="15">
      <c r="A106" s="60"/>
      <c r="B106" s="61"/>
      <c r="C106" s="61"/>
      <c r="D106" s="61"/>
    </row>
    <row r="107" spans="1:4" ht="48.75" customHeight="1">
      <c r="A107" s="158" t="s">
        <v>79</v>
      </c>
      <c r="B107" s="159"/>
      <c r="C107" s="159"/>
      <c r="D107" s="159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9.9537037037037021E-2</v>
      </c>
      <c r="D109" s="37">
        <f>D105</f>
        <v>198.35765667120228</v>
      </c>
    </row>
    <row r="110" spans="1:4" ht="15">
      <c r="A110" s="136" t="s">
        <v>82</v>
      </c>
      <c r="B110" s="136"/>
      <c r="C110" s="38" t="s">
        <v>0</v>
      </c>
      <c r="D110" s="18">
        <f>SUM(D109:D109)</f>
        <v>198.35765667120228</v>
      </c>
    </row>
    <row r="111" spans="1:4" ht="15">
      <c r="A111" s="60"/>
      <c r="B111" s="61"/>
      <c r="C111" s="61"/>
      <c r="D111" s="61"/>
    </row>
    <row r="112" spans="1:4" ht="15">
      <c r="A112" s="151" t="s">
        <v>83</v>
      </c>
      <c r="B112" s="152"/>
      <c r="C112" s="152"/>
      <c r="D112" s="152"/>
    </row>
    <row r="113" spans="1:4" ht="15">
      <c r="A113" s="57">
        <v>5</v>
      </c>
      <c r="B113" s="139" t="s">
        <v>84</v>
      </c>
      <c r="C113" s="139"/>
      <c r="D113" s="57" t="s">
        <v>28</v>
      </c>
    </row>
    <row r="114" spans="1:4">
      <c r="A114" s="54" t="s">
        <v>8</v>
      </c>
      <c r="B114" s="140" t="s">
        <v>85</v>
      </c>
      <c r="C114" s="140"/>
      <c r="D114" s="37"/>
    </row>
    <row r="115" spans="1:4">
      <c r="A115" s="54" t="s">
        <v>10</v>
      </c>
      <c r="B115" s="140" t="s">
        <v>86</v>
      </c>
      <c r="C115" s="140"/>
      <c r="D115" s="37"/>
    </row>
    <row r="116" spans="1:4">
      <c r="A116" s="54" t="s">
        <v>13</v>
      </c>
      <c r="B116" s="140" t="s">
        <v>30</v>
      </c>
      <c r="C116" s="140"/>
      <c r="D116" s="37"/>
    </row>
    <row r="117" spans="1:4" ht="15">
      <c r="A117" s="34"/>
      <c r="B117" s="136" t="s">
        <v>87</v>
      </c>
      <c r="C117" s="136"/>
      <c r="D117" s="18">
        <f>SUM(D114:D116)</f>
        <v>0</v>
      </c>
    </row>
    <row r="118" spans="1:4" ht="15">
      <c r="A118" s="141" t="s">
        <v>200</v>
      </c>
      <c r="B118" s="142"/>
      <c r="C118" s="142"/>
      <c r="D118" s="142"/>
    </row>
    <row r="119" spans="1:4" ht="15">
      <c r="A119" s="143"/>
      <c r="B119" s="144"/>
      <c r="C119" s="144"/>
      <c r="D119" s="144"/>
    </row>
    <row r="120" spans="1:4" ht="15">
      <c r="A120" s="145" t="s">
        <v>88</v>
      </c>
      <c r="B120" s="145"/>
      <c r="C120" s="145"/>
      <c r="D120" s="145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0</v>
      </c>
      <c r="D122" s="45">
        <f>(D34+D80+D91+D110+D117)*C122</f>
        <v>0</v>
      </c>
    </row>
    <row r="123" spans="1:4">
      <c r="A123" s="16" t="s">
        <v>10</v>
      </c>
      <c r="B123" s="3" t="s">
        <v>91</v>
      </c>
      <c r="C123" s="43">
        <f>Coordenador!C123</f>
        <v>0</v>
      </c>
      <c r="D123" s="45">
        <f>(D34+D80+D91+D110+D117+D122)*C123</f>
        <v>0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409.76472243864288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33.857678337091251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158.87064450481279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217.03639959673879</v>
      </c>
    </row>
    <row r="128" spans="1:4" ht="15">
      <c r="A128" s="34"/>
      <c r="B128" s="55" t="s">
        <v>96</v>
      </c>
      <c r="C128" s="44"/>
      <c r="D128" s="18">
        <f>D122+D123+D124</f>
        <v>409.76472243864288</v>
      </c>
    </row>
    <row r="129" spans="1:4" ht="27" customHeight="1">
      <c r="A129" s="146" t="s">
        <v>201</v>
      </c>
      <c r="B129" s="147"/>
      <c r="C129" s="147"/>
      <c r="D129" s="147"/>
    </row>
    <row r="130" spans="1:4" ht="35.25" customHeight="1">
      <c r="A130" s="148" t="s">
        <v>202</v>
      </c>
      <c r="B130" s="149"/>
      <c r="C130" s="149"/>
      <c r="D130" s="149"/>
    </row>
    <row r="131" spans="1:4">
      <c r="A131" s="49"/>
      <c r="B131" s="49"/>
      <c r="C131" s="49"/>
      <c r="D131" s="49"/>
    </row>
    <row r="132" spans="1:4" ht="18.75" customHeight="1">
      <c r="A132" s="150" t="s">
        <v>97</v>
      </c>
      <c r="B132" s="150"/>
      <c r="C132" s="150"/>
      <c r="D132" s="150"/>
    </row>
    <row r="133" spans="1:4" ht="15">
      <c r="A133" s="34"/>
      <c r="B133" s="138" t="s">
        <v>98</v>
      </c>
      <c r="C133" s="138"/>
      <c r="D133" s="56" t="s">
        <v>99</v>
      </c>
    </row>
    <row r="134" spans="1:4">
      <c r="A134" s="50" t="s">
        <v>8</v>
      </c>
      <c r="B134" s="137" t="s">
        <v>100</v>
      </c>
      <c r="C134" s="137"/>
      <c r="D134" s="37">
        <f>D34</f>
        <v>1992.802504231614</v>
      </c>
    </row>
    <row r="135" spans="1:4">
      <c r="A135" s="50" t="s">
        <v>10</v>
      </c>
      <c r="B135" s="137" t="s">
        <v>101</v>
      </c>
      <c r="C135" s="137"/>
      <c r="D135" s="37">
        <f>D80</f>
        <v>1739.8031085933167</v>
      </c>
    </row>
    <row r="136" spans="1:4">
      <c r="A136" s="50" t="s">
        <v>13</v>
      </c>
      <c r="B136" s="137" t="s">
        <v>102</v>
      </c>
      <c r="C136" s="137"/>
      <c r="D136" s="37">
        <f>D91</f>
        <v>0</v>
      </c>
    </row>
    <row r="137" spans="1:4">
      <c r="A137" s="50" t="s">
        <v>15</v>
      </c>
      <c r="B137" s="137" t="s">
        <v>103</v>
      </c>
      <c r="C137" s="137"/>
      <c r="D137" s="14">
        <f>D110</f>
        <v>198.35765667120228</v>
      </c>
    </row>
    <row r="138" spans="1:4">
      <c r="A138" s="50" t="s">
        <v>17</v>
      </c>
      <c r="B138" s="137" t="s">
        <v>104</v>
      </c>
      <c r="C138" s="137"/>
      <c r="D138" s="37">
        <f>D117</f>
        <v>0</v>
      </c>
    </row>
    <row r="139" spans="1:4" ht="15">
      <c r="A139" s="136" t="s">
        <v>105</v>
      </c>
      <c r="B139" s="136"/>
      <c r="C139" s="136"/>
      <c r="D139" s="18">
        <f>SUM(D134:D138)</f>
        <v>3930.9632694961329</v>
      </c>
    </row>
    <row r="140" spans="1:4">
      <c r="A140" s="50" t="s">
        <v>48</v>
      </c>
      <c r="B140" s="135" t="s">
        <v>106</v>
      </c>
      <c r="C140" s="135"/>
      <c r="D140" s="37">
        <f>D128</f>
        <v>409.76472243864288</v>
      </c>
    </row>
    <row r="141" spans="1:4" ht="15">
      <c r="A141" s="136" t="s">
        <v>107</v>
      </c>
      <c r="B141" s="136"/>
      <c r="C141" s="136"/>
      <c r="D141" s="18">
        <f>TRUNC((D139+D140),2)</f>
        <v>4340.72</v>
      </c>
    </row>
    <row r="142" spans="1:4" ht="24.75" customHeight="1">
      <c r="A142" s="195" t="s">
        <v>203</v>
      </c>
      <c r="B142" s="195"/>
      <c r="C142" s="195"/>
      <c r="D142" s="195"/>
    </row>
  </sheetData>
  <sheetProtection selectLockedCells="1"/>
  <mergeCells count="78"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0:D70"/>
    <mergeCell ref="A45:D45"/>
    <mergeCell ref="A46:D46"/>
    <mergeCell ref="A47:D47"/>
    <mergeCell ref="A49:D49"/>
    <mergeCell ref="A59:B59"/>
    <mergeCell ref="A60:D60"/>
    <mergeCell ref="A61:D61"/>
    <mergeCell ref="A62:D62"/>
    <mergeCell ref="A64:D64"/>
    <mergeCell ref="C68:D68"/>
    <mergeCell ref="C69:D69"/>
    <mergeCell ref="A132:D132"/>
    <mergeCell ref="B133:C133"/>
    <mergeCell ref="B134:C134"/>
    <mergeCell ref="A107:D107"/>
    <mergeCell ref="C71:D71"/>
    <mergeCell ref="C72:D7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73:D73"/>
    <mergeCell ref="A130:D130"/>
    <mergeCell ref="A110:B110"/>
    <mergeCell ref="A112:D112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B135:C135"/>
    <mergeCell ref="B136:C136"/>
    <mergeCell ref="A142:D142"/>
    <mergeCell ref="B138:C138"/>
    <mergeCell ref="A139:C139"/>
    <mergeCell ref="B140:C140"/>
    <mergeCell ref="A141:C141"/>
    <mergeCell ref="B137:C137"/>
  </mergeCells>
  <pageMargins left="0.51181102362204722" right="0.51181102362204722" top="0.78740157480314965" bottom="0.78740157480314965" header="0.31496062992125984" footer="0.31496062992125984"/>
  <pageSetup paperSize="9" scale="92" fitToHeight="4" orientation="portrait" horizontalDpi="4294967293" verticalDpi="4294967293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GridLines="0" view="pageBreakPreview" topLeftCell="A7" zoomScale="80" zoomScaleNormal="85" zoomScaleSheetLayoutView="80" workbookViewId="0">
      <selection activeCell="D14" sqref="D14"/>
    </sheetView>
  </sheetViews>
  <sheetFormatPr defaultColWidth="0" defaultRowHeight="14.25" zeroHeight="1"/>
  <cols>
    <col min="1" max="1" width="9.28515625" style="63" customWidth="1"/>
    <col min="2" max="2" width="62.42578125" style="63" customWidth="1"/>
    <col min="3" max="3" width="15" style="63" customWidth="1"/>
    <col min="4" max="4" width="19.28515625" style="63" customWidth="1"/>
    <col min="5" max="6" width="15.28515625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4"/>
    </row>
    <row r="2" spans="1:4">
      <c r="A2" s="104" t="s">
        <v>238</v>
      </c>
      <c r="B2" s="64"/>
      <c r="C2" s="64"/>
      <c r="D2" s="64"/>
    </row>
    <row r="3" spans="1:4">
      <c r="A3" s="104" t="s">
        <v>239</v>
      </c>
      <c r="B3" s="64"/>
      <c r="C3" s="64"/>
      <c r="D3" s="64"/>
    </row>
    <row r="4" spans="1:4">
      <c r="A4" s="104" t="s">
        <v>240</v>
      </c>
      <c r="B4" s="64"/>
      <c r="C4" s="64"/>
      <c r="D4" s="64"/>
    </row>
    <row r="5" spans="1:4">
      <c r="A5" s="104" t="s">
        <v>241</v>
      </c>
      <c r="B5" s="64"/>
      <c r="C5" s="64"/>
      <c r="D5" s="64"/>
    </row>
    <row r="6" spans="1:4"/>
    <row r="7" spans="1:4">
      <c r="A7" s="179" t="s">
        <v>187</v>
      </c>
      <c r="B7" s="179"/>
      <c r="C7" s="190" t="s">
        <v>180</v>
      </c>
      <c r="D7" s="190"/>
    </row>
    <row r="8" spans="1:4">
      <c r="A8" s="179" t="s">
        <v>2</v>
      </c>
      <c r="B8" s="179"/>
      <c r="C8" s="191" t="s">
        <v>227</v>
      </c>
      <c r="D8" s="191"/>
    </row>
    <row r="9" spans="1:4"/>
    <row r="10" spans="1:4" ht="26.25" customHeight="1">
      <c r="A10" s="159" t="s">
        <v>146</v>
      </c>
      <c r="B10" s="159"/>
      <c r="C10" s="159"/>
      <c r="D10" s="159"/>
    </row>
    <row r="11" spans="1:4">
      <c r="A11" s="1"/>
      <c r="B11" s="1"/>
      <c r="C11" s="1"/>
      <c r="D11" s="2"/>
    </row>
    <row r="12" spans="1:4" ht="18.75" customHeight="1">
      <c r="A12" s="77">
        <v>1</v>
      </c>
      <c r="B12" s="205" t="s">
        <v>133</v>
      </c>
      <c r="C12" s="205"/>
      <c r="D12" s="77" t="s">
        <v>28</v>
      </c>
    </row>
    <row r="13" spans="1:4" ht="18.75" customHeight="1">
      <c r="A13" s="68"/>
      <c r="B13" s="206" t="s">
        <v>134</v>
      </c>
      <c r="C13" s="206"/>
      <c r="D13" s="75">
        <v>410</v>
      </c>
    </row>
    <row r="14" spans="1:4" ht="18.75" customHeight="1">
      <c r="A14" s="68"/>
      <c r="B14" s="207" t="s">
        <v>135</v>
      </c>
      <c r="C14" s="208"/>
      <c r="D14" s="78">
        <f>SUM(D13:D13)</f>
        <v>410</v>
      </c>
    </row>
    <row r="15" spans="1:4" ht="18.75" customHeight="1">
      <c r="A15" s="79">
        <v>2</v>
      </c>
      <c r="B15" s="80" t="s">
        <v>136</v>
      </c>
      <c r="C15" s="79" t="s">
        <v>36</v>
      </c>
      <c r="D15" s="79" t="s">
        <v>28</v>
      </c>
    </row>
    <row r="16" spans="1:4" ht="18.75" customHeight="1">
      <c r="A16" s="68" t="s">
        <v>8</v>
      </c>
      <c r="B16" s="81" t="s">
        <v>91</v>
      </c>
      <c r="C16" s="76">
        <f>Coordenador!C123</f>
        <v>0</v>
      </c>
      <c r="D16" s="82">
        <f>($D$14)*C16</f>
        <v>0</v>
      </c>
    </row>
    <row r="17" spans="1:4" ht="18.75" customHeight="1">
      <c r="A17" s="79"/>
      <c r="B17" s="218" t="s">
        <v>137</v>
      </c>
      <c r="C17" s="218"/>
      <c r="D17" s="83">
        <f>SUM(D16:D16)</f>
        <v>0</v>
      </c>
    </row>
    <row r="18" spans="1:4" ht="18.75" customHeight="1">
      <c r="A18" s="202"/>
      <c r="B18" s="203"/>
      <c r="C18" s="203"/>
      <c r="D18" s="204"/>
    </row>
    <row r="19" spans="1:4" ht="18.75" customHeight="1">
      <c r="A19" s="79">
        <v>3</v>
      </c>
      <c r="B19" s="80" t="s">
        <v>92</v>
      </c>
      <c r="C19" s="79" t="s">
        <v>36</v>
      </c>
      <c r="D19" s="79" t="s">
        <v>28</v>
      </c>
    </row>
    <row r="20" spans="1:4" ht="18.75" customHeight="1">
      <c r="A20" s="81"/>
      <c r="B20" s="3" t="s">
        <v>93</v>
      </c>
      <c r="C20" s="76">
        <f>Coordenador!C125</f>
        <v>7.7999999999999996E-3</v>
      </c>
      <c r="D20" s="82">
        <f>((D14+D17)/(1-C23))*C20</f>
        <v>3.5313604240282688</v>
      </c>
    </row>
    <row r="21" spans="1:4" ht="18.75" customHeight="1">
      <c r="A21" s="81"/>
      <c r="B21" s="3" t="s">
        <v>94</v>
      </c>
      <c r="C21" s="76">
        <f>Coordenador!C126</f>
        <v>3.6600000000000001E-2</v>
      </c>
      <c r="D21" s="82">
        <f>((D14+D17)/(1-C23))*C21</f>
        <v>16.570229681978802</v>
      </c>
    </row>
    <row r="22" spans="1:4" ht="18.75" customHeight="1">
      <c r="A22" s="81"/>
      <c r="B22" s="3" t="s">
        <v>95</v>
      </c>
      <c r="C22" s="76">
        <f>Coordenador!C127</f>
        <v>0.05</v>
      </c>
      <c r="D22" s="82">
        <f>((D14+D17)/(1-C23))*C22</f>
        <v>22.636925795053006</v>
      </c>
    </row>
    <row r="23" spans="1:4" ht="18.75" customHeight="1">
      <c r="A23" s="79"/>
      <c r="B23" s="80" t="s">
        <v>138</v>
      </c>
      <c r="C23" s="84">
        <f>SUM(C20:C22)</f>
        <v>9.4400000000000012E-2</v>
      </c>
      <c r="D23" s="83">
        <f>(D14+D17)*C23</f>
        <v>38.704000000000008</v>
      </c>
    </row>
    <row r="24" spans="1:4" ht="18.75" customHeight="1">
      <c r="A24" s="211"/>
      <c r="B24" s="212"/>
      <c r="C24" s="212"/>
      <c r="D24" s="213"/>
    </row>
    <row r="25" spans="1:4" ht="18.75" customHeight="1">
      <c r="A25" s="85"/>
      <c r="B25" s="214" t="s">
        <v>139</v>
      </c>
      <c r="C25" s="214"/>
      <c r="D25" s="86">
        <f>TRUNC((D14+D17+D23),2)</f>
        <v>448.7</v>
      </c>
    </row>
    <row r="26" spans="1:4" ht="18.75" customHeight="1">
      <c r="A26" s="85"/>
      <c r="B26" s="215" t="s">
        <v>140</v>
      </c>
      <c r="C26" s="216"/>
      <c r="D26" s="86">
        <f>Resumo!E30</f>
        <v>1346.1</v>
      </c>
    </row>
    <row r="27" spans="1:4" ht="54.75" customHeight="1">
      <c r="B27" s="217" t="s">
        <v>183</v>
      </c>
      <c r="C27" s="217"/>
      <c r="D27" s="217"/>
    </row>
    <row r="28" spans="1:4" ht="54.75" customHeight="1">
      <c r="B28" s="209" t="s">
        <v>184</v>
      </c>
      <c r="C28" s="210"/>
      <c r="D28" s="210"/>
    </row>
    <row r="29" spans="1:4" ht="54.75" customHeight="1">
      <c r="B29" s="209" t="s">
        <v>185</v>
      </c>
      <c r="C29" s="210"/>
      <c r="D29" s="210"/>
    </row>
    <row r="30" spans="1:4" ht="54.75" customHeight="1">
      <c r="B30" s="209" t="s">
        <v>186</v>
      </c>
      <c r="C30" s="210"/>
      <c r="D30" s="210"/>
    </row>
  </sheetData>
  <sheetProtection selectLockedCells="1"/>
  <mergeCells count="17">
    <mergeCell ref="A7:B7"/>
    <mergeCell ref="C7:D7"/>
    <mergeCell ref="A8:B8"/>
    <mergeCell ref="C8:D8"/>
    <mergeCell ref="B30:D30"/>
    <mergeCell ref="A24:D24"/>
    <mergeCell ref="B25:C25"/>
    <mergeCell ref="B26:C26"/>
    <mergeCell ref="B27:D27"/>
    <mergeCell ref="B28:D28"/>
    <mergeCell ref="B29:D29"/>
    <mergeCell ref="A18:D18"/>
    <mergeCell ref="A10:D10"/>
    <mergeCell ref="B12:C12"/>
    <mergeCell ref="B13:C13"/>
    <mergeCell ref="B14:C14"/>
    <mergeCell ref="B17:C17"/>
  </mergeCells>
  <pageMargins left="0.511811024" right="0.511811024" top="0.78740157499999996" bottom="0.78740157499999996" header="0.31496062000000002" footer="0.31496062000000002"/>
  <pageSetup paperSize="9" scale="86" orientation="portrait" horizontalDpi="4294967293" verticalDpi="4294967293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GridLines="0" view="pageBreakPreview" zoomScale="80" zoomScaleNormal="85" zoomScaleSheetLayoutView="80" workbookViewId="0">
      <selection activeCell="D13" sqref="D13"/>
    </sheetView>
  </sheetViews>
  <sheetFormatPr defaultColWidth="0" defaultRowHeight="14.25" zeroHeight="1"/>
  <cols>
    <col min="1" max="1" width="9.28515625" style="63" customWidth="1"/>
    <col min="2" max="2" width="62.42578125" style="63" customWidth="1"/>
    <col min="3" max="3" width="15" style="63" customWidth="1"/>
    <col min="4" max="4" width="19.28515625" style="63" customWidth="1"/>
    <col min="5" max="6" width="15.28515625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4"/>
    </row>
    <row r="2" spans="1:4">
      <c r="A2" s="104" t="s">
        <v>238</v>
      </c>
      <c r="B2" s="64"/>
      <c r="C2" s="64"/>
      <c r="D2" s="64"/>
    </row>
    <row r="3" spans="1:4">
      <c r="A3" s="104" t="s">
        <v>239</v>
      </c>
      <c r="B3" s="64"/>
      <c r="C3" s="64"/>
      <c r="D3" s="64"/>
    </row>
    <row r="4" spans="1:4">
      <c r="A4" s="104" t="s">
        <v>240</v>
      </c>
      <c r="B4" s="64"/>
      <c r="C4" s="64"/>
      <c r="D4" s="64"/>
    </row>
    <row r="5" spans="1:4">
      <c r="A5" s="104" t="s">
        <v>241</v>
      </c>
      <c r="B5" s="64"/>
      <c r="C5" s="64"/>
      <c r="D5" s="64"/>
    </row>
    <row r="6" spans="1:4"/>
    <row r="7" spans="1:4">
      <c r="A7" s="179" t="s">
        <v>187</v>
      </c>
      <c r="B7" s="179"/>
      <c r="C7" s="190" t="s">
        <v>180</v>
      </c>
      <c r="D7" s="190"/>
    </row>
    <row r="8" spans="1:4">
      <c r="A8" s="179" t="s">
        <v>2</v>
      </c>
      <c r="B8" s="179"/>
      <c r="C8" s="191" t="s">
        <v>227</v>
      </c>
      <c r="D8" s="191"/>
    </row>
    <row r="9" spans="1:4"/>
    <row r="10" spans="1:4" ht="26.25" customHeight="1">
      <c r="A10" s="159" t="s">
        <v>147</v>
      </c>
      <c r="B10" s="159"/>
      <c r="C10" s="159"/>
      <c r="D10" s="159"/>
    </row>
    <row r="11" spans="1:4">
      <c r="A11" s="1"/>
      <c r="B11" s="1"/>
      <c r="C11" s="1"/>
      <c r="D11" s="2"/>
    </row>
    <row r="12" spans="1:4" ht="18.75" customHeight="1">
      <c r="A12" s="77">
        <v>1</v>
      </c>
      <c r="B12" s="205" t="s">
        <v>133</v>
      </c>
      <c r="C12" s="205"/>
      <c r="D12" s="77" t="s">
        <v>28</v>
      </c>
    </row>
    <row r="13" spans="1:4" ht="18.75" customHeight="1">
      <c r="A13" s="68"/>
      <c r="B13" s="206" t="s">
        <v>141</v>
      </c>
      <c r="C13" s="206"/>
      <c r="D13" s="75">
        <v>200</v>
      </c>
    </row>
    <row r="14" spans="1:4" ht="18.75" customHeight="1">
      <c r="A14" s="68"/>
      <c r="B14" s="207" t="s">
        <v>135</v>
      </c>
      <c r="C14" s="208"/>
      <c r="D14" s="78">
        <f>SUM(D13:D13)</f>
        <v>200</v>
      </c>
    </row>
    <row r="15" spans="1:4" ht="18.75" customHeight="1">
      <c r="A15" s="79">
        <v>2</v>
      </c>
      <c r="B15" s="80" t="s">
        <v>136</v>
      </c>
      <c r="C15" s="79" t="s">
        <v>36</v>
      </c>
      <c r="D15" s="79" t="s">
        <v>28</v>
      </c>
    </row>
    <row r="16" spans="1:4" ht="18.75" customHeight="1">
      <c r="A16" s="68" t="s">
        <v>8</v>
      </c>
      <c r="B16" s="81" t="s">
        <v>91</v>
      </c>
      <c r="C16" s="76">
        <f>Coordenador!C123</f>
        <v>0</v>
      </c>
      <c r="D16" s="82">
        <f>($D$14)*C16</f>
        <v>0</v>
      </c>
    </row>
    <row r="17" spans="1:4" ht="18.75" customHeight="1">
      <c r="A17" s="79"/>
      <c r="B17" s="218" t="s">
        <v>137</v>
      </c>
      <c r="C17" s="218"/>
      <c r="D17" s="83">
        <f>SUM(D16:D16)</f>
        <v>0</v>
      </c>
    </row>
    <row r="18" spans="1:4" ht="18.75" customHeight="1">
      <c r="A18" s="202"/>
      <c r="B18" s="203"/>
      <c r="C18" s="203"/>
      <c r="D18" s="204"/>
    </row>
    <row r="19" spans="1:4" ht="18.75" customHeight="1">
      <c r="A19" s="79">
        <v>3</v>
      </c>
      <c r="B19" s="80" t="s">
        <v>92</v>
      </c>
      <c r="C19" s="79" t="s">
        <v>36</v>
      </c>
      <c r="D19" s="79" t="s">
        <v>28</v>
      </c>
    </row>
    <row r="20" spans="1:4" ht="18.75" customHeight="1">
      <c r="A20" s="81"/>
      <c r="B20" s="3" t="s">
        <v>93</v>
      </c>
      <c r="C20" s="76">
        <f>Coordenador!C125</f>
        <v>7.7999999999999996E-3</v>
      </c>
      <c r="D20" s="82">
        <f>((D14+D17)/(1-C23))*C20</f>
        <v>1.7226148409893993</v>
      </c>
    </row>
    <row r="21" spans="1:4" ht="18.75" customHeight="1">
      <c r="A21" s="81"/>
      <c r="B21" s="3" t="s">
        <v>94</v>
      </c>
      <c r="C21" s="76">
        <f>Coordenador!C126</f>
        <v>3.6600000000000001E-2</v>
      </c>
      <c r="D21" s="82">
        <f>((D14+D17)/(1-C23))*C21</f>
        <v>8.0830388692579511</v>
      </c>
    </row>
    <row r="22" spans="1:4" ht="18.75" customHeight="1">
      <c r="A22" s="81"/>
      <c r="B22" s="3" t="s">
        <v>95</v>
      </c>
      <c r="C22" s="76">
        <f>Coordenador!C127</f>
        <v>0.05</v>
      </c>
      <c r="D22" s="82">
        <f>((D14+D17)/(1-C23))*C22</f>
        <v>11.042402826855124</v>
      </c>
    </row>
    <row r="23" spans="1:4" ht="18.75" customHeight="1">
      <c r="A23" s="79"/>
      <c r="B23" s="80" t="s">
        <v>138</v>
      </c>
      <c r="C23" s="84">
        <f>SUM(C20:C22)</f>
        <v>9.4400000000000012E-2</v>
      </c>
      <c r="D23" s="83">
        <f>(D14+D17)*C23</f>
        <v>18.880000000000003</v>
      </c>
    </row>
    <row r="24" spans="1:4" ht="18.75" customHeight="1">
      <c r="A24" s="211"/>
      <c r="B24" s="212"/>
      <c r="C24" s="212"/>
      <c r="D24" s="213"/>
    </row>
    <row r="25" spans="1:4" ht="18.75" customHeight="1">
      <c r="A25" s="85"/>
      <c r="B25" s="214" t="s">
        <v>139</v>
      </c>
      <c r="C25" s="214"/>
      <c r="D25" s="86">
        <f>TRUNC((D14+D17+D23),2)</f>
        <v>218.88</v>
      </c>
    </row>
    <row r="26" spans="1:4" ht="18.75" customHeight="1">
      <c r="A26" s="85"/>
      <c r="B26" s="215" t="s">
        <v>140</v>
      </c>
      <c r="C26" s="216"/>
      <c r="D26" s="86">
        <f>Resumo!E31</f>
        <v>36.479999999999997</v>
      </c>
    </row>
    <row r="27" spans="1:4" ht="54.75" customHeight="1">
      <c r="B27" s="217" t="s">
        <v>183</v>
      </c>
      <c r="C27" s="217"/>
      <c r="D27" s="217"/>
    </row>
    <row r="28" spans="1:4" ht="54.75" customHeight="1">
      <c r="B28" s="209" t="s">
        <v>184</v>
      </c>
      <c r="C28" s="210"/>
      <c r="D28" s="210"/>
    </row>
    <row r="29" spans="1:4" ht="54.75" customHeight="1">
      <c r="B29" s="209" t="s">
        <v>185</v>
      </c>
      <c r="C29" s="210"/>
      <c r="D29" s="210"/>
    </row>
    <row r="30" spans="1:4" ht="54.75" customHeight="1">
      <c r="B30" s="209" t="s">
        <v>186</v>
      </c>
      <c r="C30" s="210"/>
      <c r="D30" s="210"/>
    </row>
  </sheetData>
  <sheetProtection selectLockedCells="1"/>
  <mergeCells count="17">
    <mergeCell ref="A7:B7"/>
    <mergeCell ref="C7:D7"/>
    <mergeCell ref="A8:B8"/>
    <mergeCell ref="C8:D8"/>
    <mergeCell ref="B30:D30"/>
    <mergeCell ref="A18:D18"/>
    <mergeCell ref="B29:D29"/>
    <mergeCell ref="A10:D10"/>
    <mergeCell ref="B12:C12"/>
    <mergeCell ref="B13:C13"/>
    <mergeCell ref="B14:C14"/>
    <mergeCell ref="B17:C17"/>
    <mergeCell ref="A24:D24"/>
    <mergeCell ref="B25:C25"/>
    <mergeCell ref="B26:C26"/>
    <mergeCell ref="B27:D27"/>
    <mergeCell ref="B28:D28"/>
  </mergeCells>
  <pageMargins left="0.511811024" right="0.511811024" top="0.78740157499999996" bottom="0.78740157499999996" header="0.31496062000000002" footer="0.31496062000000002"/>
  <pageSetup paperSize="9" scale="86" orientation="portrait" horizontalDpi="4294967293" verticalDpi="4294967293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GridLines="0" view="pageBreakPreview" zoomScale="80" zoomScaleNormal="85" zoomScaleSheetLayoutView="80" workbookViewId="0">
      <selection activeCell="D14" sqref="D14"/>
    </sheetView>
  </sheetViews>
  <sheetFormatPr defaultColWidth="0" defaultRowHeight="14.25" zeroHeight="1"/>
  <cols>
    <col min="1" max="1" width="9.28515625" style="63" customWidth="1"/>
    <col min="2" max="2" width="62.42578125" style="63" customWidth="1"/>
    <col min="3" max="3" width="15" style="63" customWidth="1"/>
    <col min="4" max="4" width="19.28515625" style="63" customWidth="1"/>
    <col min="5" max="6" width="15.28515625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4"/>
    </row>
    <row r="2" spans="1:4">
      <c r="A2" s="104" t="s">
        <v>238</v>
      </c>
      <c r="B2" s="64"/>
      <c r="C2" s="64"/>
      <c r="D2" s="64"/>
    </row>
    <row r="3" spans="1:4">
      <c r="A3" s="104" t="s">
        <v>239</v>
      </c>
      <c r="B3" s="64"/>
      <c r="C3" s="64"/>
      <c r="D3" s="64"/>
    </row>
    <row r="4" spans="1:4">
      <c r="A4" s="104" t="s">
        <v>240</v>
      </c>
      <c r="B4" s="64"/>
      <c r="C4" s="64"/>
      <c r="D4" s="64"/>
    </row>
    <row r="5" spans="1:4">
      <c r="A5" s="104" t="s">
        <v>241</v>
      </c>
      <c r="B5" s="64"/>
      <c r="C5" s="64"/>
      <c r="D5" s="64"/>
    </row>
    <row r="6" spans="1:4"/>
    <row r="7" spans="1:4">
      <c r="A7" s="179" t="s">
        <v>187</v>
      </c>
      <c r="B7" s="179"/>
      <c r="C7" s="190" t="s">
        <v>180</v>
      </c>
      <c r="D7" s="190"/>
    </row>
    <row r="8" spans="1:4">
      <c r="A8" s="179" t="s">
        <v>2</v>
      </c>
      <c r="B8" s="179"/>
      <c r="C8" s="191" t="s">
        <v>227</v>
      </c>
      <c r="D8" s="191"/>
    </row>
    <row r="9" spans="1:4"/>
    <row r="10" spans="1:4" ht="26.25" customHeight="1">
      <c r="A10" s="159" t="s">
        <v>148</v>
      </c>
      <c r="B10" s="159"/>
      <c r="C10" s="159"/>
      <c r="D10" s="159"/>
    </row>
    <row r="11" spans="1:4">
      <c r="A11" s="1"/>
      <c r="B11" s="1"/>
      <c r="C11" s="1"/>
      <c r="D11" s="2"/>
    </row>
    <row r="12" spans="1:4" ht="18.75" customHeight="1">
      <c r="A12" s="77">
        <v>1</v>
      </c>
      <c r="B12" s="205" t="s">
        <v>133</v>
      </c>
      <c r="C12" s="205"/>
      <c r="D12" s="77" t="s">
        <v>28</v>
      </c>
    </row>
    <row r="13" spans="1:4" ht="18.75" customHeight="1">
      <c r="A13" s="68"/>
      <c r="B13" s="206" t="s">
        <v>142</v>
      </c>
      <c r="C13" s="206"/>
      <c r="D13" s="75">
        <v>149.55000000000001</v>
      </c>
    </row>
    <row r="14" spans="1:4" ht="18.75" customHeight="1">
      <c r="A14" s="68"/>
      <c r="B14" s="207" t="s">
        <v>135</v>
      </c>
      <c r="C14" s="208"/>
      <c r="D14" s="78">
        <f>SUM(D13:D13)</f>
        <v>149.55000000000001</v>
      </c>
    </row>
    <row r="15" spans="1:4" ht="18.75" customHeight="1">
      <c r="A15" s="79">
        <v>2</v>
      </c>
      <c r="B15" s="80" t="s">
        <v>136</v>
      </c>
      <c r="C15" s="79" t="s">
        <v>36</v>
      </c>
      <c r="D15" s="79" t="s">
        <v>28</v>
      </c>
    </row>
    <row r="16" spans="1:4" ht="18.75" customHeight="1">
      <c r="A16" s="68" t="s">
        <v>8</v>
      </c>
      <c r="B16" s="81" t="s">
        <v>91</v>
      </c>
      <c r="C16" s="76">
        <f>Coordenador!C123</f>
        <v>0</v>
      </c>
      <c r="D16" s="82">
        <f>($D$14)*C16</f>
        <v>0</v>
      </c>
    </row>
    <row r="17" spans="1:4" ht="18.75" customHeight="1">
      <c r="A17" s="79"/>
      <c r="B17" s="218" t="s">
        <v>137</v>
      </c>
      <c r="C17" s="218"/>
      <c r="D17" s="83">
        <f>SUM(D16:D16)</f>
        <v>0</v>
      </c>
    </row>
    <row r="18" spans="1:4" ht="18.75" customHeight="1">
      <c r="A18" s="202"/>
      <c r="B18" s="203"/>
      <c r="C18" s="203"/>
      <c r="D18" s="204"/>
    </row>
    <row r="19" spans="1:4" ht="18.75" customHeight="1">
      <c r="A19" s="79">
        <v>3</v>
      </c>
      <c r="B19" s="80" t="s">
        <v>92</v>
      </c>
      <c r="C19" s="79" t="s">
        <v>36</v>
      </c>
      <c r="D19" s="79" t="s">
        <v>28</v>
      </c>
    </row>
    <row r="20" spans="1:4" ht="18.75" customHeight="1">
      <c r="A20" s="81"/>
      <c r="B20" s="3" t="s">
        <v>93</v>
      </c>
      <c r="C20" s="76">
        <f>Coordenador!C125</f>
        <v>7.7999999999999996E-3</v>
      </c>
      <c r="D20" s="82">
        <f>((D14+D17)/(1-C23))*C20</f>
        <v>1.2880852473498234</v>
      </c>
    </row>
    <row r="21" spans="1:4" ht="18.75" customHeight="1">
      <c r="A21" s="81"/>
      <c r="B21" s="3" t="s">
        <v>94</v>
      </c>
      <c r="C21" s="76">
        <f>Coordenador!C126</f>
        <v>3.6600000000000001E-2</v>
      </c>
      <c r="D21" s="82">
        <f>((D14+D17)/(1-C23))*C21</f>
        <v>6.0440923144876333</v>
      </c>
    </row>
    <row r="22" spans="1:4" ht="18.75" customHeight="1">
      <c r="A22" s="81"/>
      <c r="B22" s="3" t="s">
        <v>95</v>
      </c>
      <c r="C22" s="76">
        <f>Coordenador!C127</f>
        <v>0.05</v>
      </c>
      <c r="D22" s="82">
        <f>((D14+D17)/(1-C23))*C22</f>
        <v>8.2569567137809212</v>
      </c>
    </row>
    <row r="23" spans="1:4" ht="18.75" customHeight="1">
      <c r="A23" s="79"/>
      <c r="B23" s="80" t="s">
        <v>138</v>
      </c>
      <c r="C23" s="84">
        <f>SUM(C20:C22)</f>
        <v>9.4400000000000012E-2</v>
      </c>
      <c r="D23" s="83">
        <f>(D14+D17)*C23</f>
        <v>14.117520000000003</v>
      </c>
    </row>
    <row r="24" spans="1:4" ht="18.75" customHeight="1">
      <c r="A24" s="211"/>
      <c r="B24" s="212"/>
      <c r="C24" s="212"/>
      <c r="D24" s="213"/>
    </row>
    <row r="25" spans="1:4" ht="18.75" customHeight="1">
      <c r="A25" s="85"/>
      <c r="B25" s="214" t="s">
        <v>139</v>
      </c>
      <c r="C25" s="214"/>
      <c r="D25" s="86">
        <f>TRUNC((D14+D17+D23),2)</f>
        <v>163.66</v>
      </c>
    </row>
    <row r="26" spans="1:4" ht="18.75" customHeight="1">
      <c r="A26" s="85"/>
      <c r="B26" s="215" t="s">
        <v>140</v>
      </c>
      <c r="C26" s="216"/>
      <c r="D26" s="86">
        <f>Resumo!E32</f>
        <v>981.96</v>
      </c>
    </row>
    <row r="27" spans="1:4" ht="54.75" customHeight="1">
      <c r="B27" s="217" t="s">
        <v>183</v>
      </c>
      <c r="C27" s="217"/>
      <c r="D27" s="217"/>
    </row>
    <row r="28" spans="1:4" ht="54.75" customHeight="1">
      <c r="B28" s="209" t="s">
        <v>184</v>
      </c>
      <c r="C28" s="210"/>
      <c r="D28" s="210"/>
    </row>
    <row r="29" spans="1:4" ht="54.75" customHeight="1">
      <c r="B29" s="209" t="s">
        <v>185</v>
      </c>
      <c r="C29" s="210"/>
      <c r="D29" s="210"/>
    </row>
    <row r="30" spans="1:4" ht="54.75" customHeight="1">
      <c r="B30" s="209" t="s">
        <v>186</v>
      </c>
      <c r="C30" s="210"/>
      <c r="D30" s="210"/>
    </row>
  </sheetData>
  <sheetProtection selectLockedCells="1"/>
  <mergeCells count="17">
    <mergeCell ref="A7:B7"/>
    <mergeCell ref="C7:D7"/>
    <mergeCell ref="A8:B8"/>
    <mergeCell ref="C8:D8"/>
    <mergeCell ref="B29:D29"/>
    <mergeCell ref="B30:D30"/>
    <mergeCell ref="A18:D18"/>
    <mergeCell ref="A10:D10"/>
    <mergeCell ref="B12:C12"/>
    <mergeCell ref="B13:C13"/>
    <mergeCell ref="B14:C14"/>
    <mergeCell ref="B17:C17"/>
    <mergeCell ref="A24:D24"/>
    <mergeCell ref="B25:C25"/>
    <mergeCell ref="B26:C26"/>
    <mergeCell ref="B27:D27"/>
    <mergeCell ref="B28:D28"/>
  </mergeCells>
  <pageMargins left="0.511811024" right="0.511811024" top="0.78740157499999996" bottom="0.78740157499999996" header="0.31496062000000002" footer="0.31496062000000002"/>
  <pageSetup paperSize="9" scale="86" orientation="portrait" horizontalDpi="4294967293" vertic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tabSelected="1" view="pageBreakPreview" topLeftCell="A17" zoomScale="85" zoomScaleNormal="85" zoomScaleSheetLayoutView="85" workbookViewId="0">
      <selection activeCell="F38" sqref="F38"/>
    </sheetView>
  </sheetViews>
  <sheetFormatPr defaultColWidth="0" defaultRowHeight="14.25" zeroHeight="1"/>
  <cols>
    <col min="1" max="1" width="9.140625" style="63" customWidth="1"/>
    <col min="2" max="2" width="54.42578125" style="63" customWidth="1"/>
    <col min="3" max="5" width="23.7109375" style="63" customWidth="1"/>
    <col min="6" max="6" width="25.85546875" style="63" bestFit="1" customWidth="1"/>
    <col min="7" max="7" width="14.28515625" style="63" hidden="1" customWidth="1"/>
    <col min="8" max="8" width="16.85546875" style="63" hidden="1" customWidth="1"/>
    <col min="9" max="16384" width="9.140625" style="63" hidden="1"/>
  </cols>
  <sheetData>
    <row r="1" spans="1:6">
      <c r="A1" s="104" t="s">
        <v>204</v>
      </c>
      <c r="B1" s="64"/>
      <c r="C1" s="64"/>
      <c r="D1" s="64"/>
    </row>
    <row r="2" spans="1:6">
      <c r="A2" s="104" t="s">
        <v>238</v>
      </c>
      <c r="B2" s="64"/>
      <c r="C2" s="64"/>
      <c r="D2" s="64"/>
    </row>
    <row r="3" spans="1:6">
      <c r="A3" s="104" t="s">
        <v>239</v>
      </c>
      <c r="B3" s="64"/>
      <c r="C3" s="64"/>
      <c r="D3" s="64"/>
    </row>
    <row r="4" spans="1:6">
      <c r="A4" s="104" t="s">
        <v>240</v>
      </c>
      <c r="B4" s="64"/>
      <c r="C4" s="64"/>
      <c r="D4" s="64"/>
    </row>
    <row r="5" spans="1:6">
      <c r="A5" s="104" t="s">
        <v>241</v>
      </c>
      <c r="B5" s="64"/>
      <c r="C5" s="64"/>
      <c r="D5" s="64"/>
    </row>
    <row r="6" spans="1:6">
      <c r="F6" s="106"/>
    </row>
    <row r="7" spans="1:6">
      <c r="A7" s="179" t="s">
        <v>187</v>
      </c>
      <c r="B7" s="179"/>
      <c r="C7" s="190" t="s">
        <v>180</v>
      </c>
      <c r="D7" s="190"/>
      <c r="F7" s="106"/>
    </row>
    <row r="8" spans="1:6" ht="15">
      <c r="A8" s="179" t="s">
        <v>2</v>
      </c>
      <c r="B8" s="179"/>
      <c r="C8" s="191" t="s">
        <v>227</v>
      </c>
      <c r="D8" s="191"/>
      <c r="F8" s="107"/>
    </row>
    <row r="9" spans="1:6"/>
    <row r="10" spans="1:6" ht="48" customHeight="1">
      <c r="A10" s="222" t="s">
        <v>130</v>
      </c>
      <c r="B10" s="222"/>
      <c r="C10" s="222"/>
      <c r="D10" s="222"/>
      <c r="E10" s="222"/>
      <c r="F10" s="222"/>
    </row>
    <row r="11" spans="1:6" ht="27" customHeight="1">
      <c r="A11" s="223" t="s">
        <v>131</v>
      </c>
      <c r="B11" s="223"/>
      <c r="C11" s="223"/>
      <c r="D11" s="223"/>
      <c r="E11" s="223"/>
      <c r="F11" s="223"/>
    </row>
    <row r="12" spans="1:6" ht="39" customHeight="1">
      <c r="A12" s="219" t="s">
        <v>1</v>
      </c>
      <c r="B12" s="219" t="s">
        <v>121</v>
      </c>
      <c r="C12" s="87" t="s">
        <v>117</v>
      </c>
      <c r="D12" s="87" t="s">
        <v>118</v>
      </c>
      <c r="E12" s="87" t="s">
        <v>119</v>
      </c>
      <c r="F12" s="87" t="s">
        <v>120</v>
      </c>
    </row>
    <row r="13" spans="1:6" ht="15">
      <c r="A13" s="219"/>
      <c r="B13" s="219"/>
      <c r="C13" s="87" t="s">
        <v>113</v>
      </c>
      <c r="D13" s="88" t="s">
        <v>114</v>
      </c>
      <c r="E13" s="88" t="s">
        <v>115</v>
      </c>
      <c r="F13" s="88" t="s">
        <v>116</v>
      </c>
    </row>
    <row r="14" spans="1:6" ht="25.5" customHeight="1">
      <c r="A14" s="89" t="s">
        <v>149</v>
      </c>
      <c r="B14" s="103" t="s">
        <v>182</v>
      </c>
      <c r="C14" s="90">
        <v>1</v>
      </c>
      <c r="D14" s="91">
        <f>Coordenador!D141</f>
        <v>32991.78</v>
      </c>
      <c r="E14" s="91">
        <f t="shared" ref="E14:E24" si="0">C14*D14</f>
        <v>32991.78</v>
      </c>
      <c r="F14" s="91">
        <f t="shared" ref="F14:F24" si="1">E14*12</f>
        <v>395901.36</v>
      </c>
    </row>
    <row r="15" spans="1:6" ht="25.5" customHeight="1">
      <c r="A15" s="89" t="s">
        <v>150</v>
      </c>
      <c r="B15" s="103" t="s">
        <v>213</v>
      </c>
      <c r="C15" s="90">
        <v>22</v>
      </c>
      <c r="D15" s="91">
        <f>'Eng. Pleno'!D141</f>
        <v>20602.45</v>
      </c>
      <c r="E15" s="91">
        <f t="shared" si="0"/>
        <v>453253.9</v>
      </c>
      <c r="F15" s="91">
        <f t="shared" si="1"/>
        <v>5439046.8000000007</v>
      </c>
    </row>
    <row r="16" spans="1:6" ht="25.5" customHeight="1">
      <c r="A16" s="89" t="s">
        <v>151</v>
      </c>
      <c r="B16" s="103" t="s">
        <v>214</v>
      </c>
      <c r="C16" s="90">
        <v>2</v>
      </c>
      <c r="D16" s="91">
        <f>Economista!D141</f>
        <v>20563.939999999999</v>
      </c>
      <c r="E16" s="91">
        <f t="shared" si="0"/>
        <v>41127.879999999997</v>
      </c>
      <c r="F16" s="91">
        <f t="shared" si="1"/>
        <v>493534.55999999994</v>
      </c>
    </row>
    <row r="17" spans="1:8" ht="25.5" customHeight="1">
      <c r="A17" s="89" t="s">
        <v>152</v>
      </c>
      <c r="B17" s="103" t="s">
        <v>215</v>
      </c>
      <c r="C17" s="90">
        <v>1</v>
      </c>
      <c r="D17" s="91">
        <f>'Supervisor Administrativo'!D141</f>
        <v>15174.02</v>
      </c>
      <c r="E17" s="91">
        <f t="shared" si="0"/>
        <v>15174.02</v>
      </c>
      <c r="F17" s="91">
        <f t="shared" si="1"/>
        <v>182088.24</v>
      </c>
    </row>
    <row r="18" spans="1:8" ht="25.5" customHeight="1">
      <c r="A18" s="89" t="s">
        <v>153</v>
      </c>
      <c r="B18" s="103" t="s">
        <v>216</v>
      </c>
      <c r="C18" s="90">
        <v>1</v>
      </c>
      <c r="D18" s="91">
        <f>Contador!D141</f>
        <v>12207.4</v>
      </c>
      <c r="E18" s="91">
        <f t="shared" si="0"/>
        <v>12207.4</v>
      </c>
      <c r="F18" s="91">
        <f t="shared" si="1"/>
        <v>146488.79999999999</v>
      </c>
    </row>
    <row r="19" spans="1:8" ht="25.5" customHeight="1">
      <c r="A19" s="89" t="s">
        <v>154</v>
      </c>
      <c r="B19" s="103" t="s">
        <v>217</v>
      </c>
      <c r="C19" s="90">
        <v>1</v>
      </c>
      <c r="D19" s="91">
        <f>'Adv. Sênior'!D141</f>
        <v>21384.11</v>
      </c>
      <c r="E19" s="91">
        <f t="shared" si="0"/>
        <v>21384.11</v>
      </c>
      <c r="F19" s="91">
        <f t="shared" si="1"/>
        <v>256609.32</v>
      </c>
    </row>
    <row r="20" spans="1:8" ht="25.5" customHeight="1">
      <c r="A20" s="89" t="s">
        <v>155</v>
      </c>
      <c r="B20" s="103" t="s">
        <v>218</v>
      </c>
      <c r="C20" s="90">
        <v>1</v>
      </c>
      <c r="D20" s="91">
        <f>'Adv. Auxiliar'!D141</f>
        <v>10270.35</v>
      </c>
      <c r="E20" s="91">
        <f t="shared" si="0"/>
        <v>10270.35</v>
      </c>
      <c r="F20" s="91">
        <f t="shared" si="1"/>
        <v>123244.20000000001</v>
      </c>
    </row>
    <row r="21" spans="1:8" ht="25.5" customHeight="1">
      <c r="A21" s="89" t="s">
        <v>156</v>
      </c>
      <c r="B21" s="103" t="s">
        <v>219</v>
      </c>
      <c r="C21" s="90">
        <v>1</v>
      </c>
      <c r="D21" s="91">
        <f>'Adm. Auxiliar'!D141</f>
        <v>8369.2000000000007</v>
      </c>
      <c r="E21" s="91">
        <f t="shared" si="0"/>
        <v>8369.2000000000007</v>
      </c>
      <c r="F21" s="91">
        <f t="shared" si="1"/>
        <v>100430.40000000001</v>
      </c>
    </row>
    <row r="22" spans="1:8" ht="25.5" customHeight="1">
      <c r="A22" s="89" t="s">
        <v>157</v>
      </c>
      <c r="B22" s="103" t="s">
        <v>220</v>
      </c>
      <c r="C22" s="90">
        <v>5</v>
      </c>
      <c r="D22" s="91">
        <f>'Assist. Adm.'!D141</f>
        <v>8841.8799999999992</v>
      </c>
      <c r="E22" s="91">
        <f t="shared" si="0"/>
        <v>44209.399999999994</v>
      </c>
      <c r="F22" s="91">
        <f t="shared" si="1"/>
        <v>530512.79999999993</v>
      </c>
    </row>
    <row r="23" spans="1:8" ht="25.5" customHeight="1">
      <c r="A23" s="89" t="s">
        <v>158</v>
      </c>
      <c r="B23" s="103" t="s">
        <v>221</v>
      </c>
      <c r="C23" s="90">
        <v>5</v>
      </c>
      <c r="D23" s="91">
        <f>'Téc. Sênior'!D141</f>
        <v>5431.05</v>
      </c>
      <c r="E23" s="91">
        <f t="shared" si="0"/>
        <v>27155.25</v>
      </c>
      <c r="F23" s="91">
        <f t="shared" si="1"/>
        <v>325863</v>
      </c>
    </row>
    <row r="24" spans="1:8" ht="25.5" customHeight="1">
      <c r="A24" s="89" t="s">
        <v>181</v>
      </c>
      <c r="B24" s="103" t="s">
        <v>222</v>
      </c>
      <c r="C24" s="90">
        <v>5</v>
      </c>
      <c r="D24" s="91">
        <f>'Téc. Pleno'!D141</f>
        <v>4340.72</v>
      </c>
      <c r="E24" s="91">
        <f t="shared" si="0"/>
        <v>21703.600000000002</v>
      </c>
      <c r="F24" s="91">
        <f t="shared" si="1"/>
        <v>260443.2</v>
      </c>
    </row>
    <row r="25" spans="1:8" ht="20.25" customHeight="1">
      <c r="A25" s="221" t="s">
        <v>125</v>
      </c>
      <c r="B25" s="221"/>
      <c r="C25" s="221"/>
      <c r="D25" s="221"/>
      <c r="E25" s="92">
        <f>SUM(E14:E24)</f>
        <v>687846.89</v>
      </c>
      <c r="F25" s="92">
        <f>SUM(F14:F24)</f>
        <v>8254162.6800000016</v>
      </c>
      <c r="G25" s="93"/>
      <c r="H25" s="93"/>
    </row>
    <row r="26" spans="1:8" ht="20.25" customHeight="1">
      <c r="A26" s="220"/>
      <c r="B26" s="220"/>
      <c r="C26" s="220"/>
      <c r="D26" s="220"/>
      <c r="E26" s="220"/>
      <c r="F26" s="220"/>
      <c r="G26" s="93"/>
      <c r="H26" s="93"/>
    </row>
    <row r="27" spans="1:8" ht="27" customHeight="1">
      <c r="A27" s="223" t="s">
        <v>122</v>
      </c>
      <c r="B27" s="223"/>
      <c r="C27" s="223"/>
      <c r="D27" s="223"/>
      <c r="E27" s="223"/>
      <c r="F27" s="223"/>
    </row>
    <row r="28" spans="1:8" ht="50.25" customHeight="1">
      <c r="A28" s="219" t="s">
        <v>1</v>
      </c>
      <c r="B28" s="219" t="s">
        <v>121</v>
      </c>
      <c r="C28" s="87" t="s">
        <v>132</v>
      </c>
      <c r="D28" s="87" t="s">
        <v>118</v>
      </c>
      <c r="E28" s="87" t="s">
        <v>119</v>
      </c>
      <c r="F28" s="87" t="s">
        <v>120</v>
      </c>
    </row>
    <row r="29" spans="1:8" ht="15">
      <c r="A29" s="219"/>
      <c r="B29" s="219"/>
      <c r="C29" s="87" t="s">
        <v>126</v>
      </c>
      <c r="D29" s="88" t="s">
        <v>127</v>
      </c>
      <c r="E29" s="88" t="s">
        <v>128</v>
      </c>
      <c r="F29" s="88" t="s">
        <v>129</v>
      </c>
    </row>
    <row r="30" spans="1:8" ht="25.5" customHeight="1">
      <c r="A30" s="89" t="s">
        <v>34</v>
      </c>
      <c r="B30" s="94" t="s">
        <v>143</v>
      </c>
      <c r="C30" s="95">
        <v>36</v>
      </c>
      <c r="D30" s="96">
        <f>'Deslocamentos Aéreo'!D25</f>
        <v>448.7</v>
      </c>
      <c r="E30" s="96">
        <f>(D30*C30)/12</f>
        <v>1346.1</v>
      </c>
      <c r="F30" s="96">
        <f>D30*C30</f>
        <v>16153.199999999999</v>
      </c>
    </row>
    <row r="31" spans="1:8" ht="25.5" customHeight="1">
      <c r="A31" s="89" t="s">
        <v>41</v>
      </c>
      <c r="B31" s="94" t="s">
        <v>144</v>
      </c>
      <c r="C31" s="95">
        <v>2</v>
      </c>
      <c r="D31" s="96">
        <f>'Deslocamento Terrestre'!D25</f>
        <v>218.88</v>
      </c>
      <c r="E31" s="96">
        <f>(D31*C31)/12</f>
        <v>36.479999999999997</v>
      </c>
      <c r="F31" s="96">
        <f>D31*C31</f>
        <v>437.76</v>
      </c>
    </row>
    <row r="32" spans="1:8" ht="25.5" customHeight="1">
      <c r="A32" s="89" t="s">
        <v>56</v>
      </c>
      <c r="B32" s="94" t="s">
        <v>145</v>
      </c>
      <c r="C32" s="97">
        <v>72</v>
      </c>
      <c r="D32" s="96">
        <f>Diárias!D25</f>
        <v>163.66</v>
      </c>
      <c r="E32" s="96">
        <f>(D32*C32)/12</f>
        <v>981.96</v>
      </c>
      <c r="F32" s="96">
        <f>D32*C32</f>
        <v>11783.52</v>
      </c>
    </row>
    <row r="33" spans="1:6">
      <c r="A33" s="220"/>
      <c r="B33" s="220"/>
      <c r="C33" s="220"/>
      <c r="D33" s="220"/>
      <c r="E33" s="220"/>
      <c r="F33" s="220"/>
    </row>
    <row r="34" spans="1:6" ht="15">
      <c r="A34" s="222" t="s">
        <v>123</v>
      </c>
      <c r="B34" s="222"/>
      <c r="C34" s="222"/>
      <c r="D34" s="222"/>
      <c r="E34" s="98">
        <f>SUM(E30:E32)</f>
        <v>2364.54</v>
      </c>
      <c r="F34" s="98">
        <f>SUM(F30:F32)</f>
        <v>28374.48</v>
      </c>
    </row>
    <row r="35" spans="1:6">
      <c r="A35" s="220"/>
      <c r="B35" s="220"/>
      <c r="C35" s="220"/>
      <c r="D35" s="220"/>
      <c r="E35" s="220"/>
      <c r="F35" s="220"/>
    </row>
    <row r="36" spans="1:6" ht="15" customHeight="1">
      <c r="A36" s="222" t="s">
        <v>159</v>
      </c>
      <c r="B36" s="222"/>
      <c r="C36" s="222"/>
      <c r="D36" s="222"/>
      <c r="E36" s="98">
        <f>E25+E34</f>
        <v>690211.43</v>
      </c>
      <c r="F36" s="98">
        <f>F25+F34</f>
        <v>8282537.160000002</v>
      </c>
    </row>
    <row r="37" spans="1:6">
      <c r="A37" s="220"/>
      <c r="B37" s="220"/>
      <c r="C37" s="220"/>
      <c r="D37" s="220"/>
      <c r="E37" s="220"/>
      <c r="F37" s="220"/>
    </row>
    <row r="38" spans="1:6" ht="18" customHeight="1">
      <c r="A38" s="222" t="s">
        <v>124</v>
      </c>
      <c r="B38" s="222"/>
      <c r="C38" s="222"/>
      <c r="D38" s="222"/>
      <c r="E38" s="222"/>
      <c r="F38" s="99">
        <f>F36</f>
        <v>8282537.160000002</v>
      </c>
    </row>
    <row r="39" spans="1:6" hidden="1"/>
  </sheetData>
  <sheetProtection selectLockedCells="1"/>
  <mergeCells count="19">
    <mergeCell ref="A7:B7"/>
    <mergeCell ref="C7:D7"/>
    <mergeCell ref="A8:B8"/>
    <mergeCell ref="C8:D8"/>
    <mergeCell ref="A11:F11"/>
    <mergeCell ref="A10:F10"/>
    <mergeCell ref="A12:A13"/>
    <mergeCell ref="A26:F26"/>
    <mergeCell ref="A25:D25"/>
    <mergeCell ref="B12:B13"/>
    <mergeCell ref="A38:E38"/>
    <mergeCell ref="A37:F37"/>
    <mergeCell ref="A33:F33"/>
    <mergeCell ref="A27:F27"/>
    <mergeCell ref="A28:A29"/>
    <mergeCell ref="A36:D36"/>
    <mergeCell ref="A35:F35"/>
    <mergeCell ref="A34:D34"/>
    <mergeCell ref="B28:B29"/>
  </mergeCells>
  <pageMargins left="0.511811024" right="0.511811024" top="0.78740157499999996" bottom="0.78740157499999996" header="0.31496062000000002" footer="0.31496062000000002"/>
  <pageSetup paperSize="9" scale="57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2"/>
  <sheetViews>
    <sheetView showGridLines="0" view="pageBreakPreview" topLeftCell="A101" zoomScaleNormal="85" zoomScaleSheetLayoutView="100" workbookViewId="0">
      <selection activeCell="C91" sqref="C91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7" width="0" style="63" hidden="1" customWidth="1"/>
    <col min="8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79" t="s">
        <v>187</v>
      </c>
      <c r="B7" s="179"/>
      <c r="C7" s="190" t="s">
        <v>180</v>
      </c>
      <c r="D7" s="190"/>
    </row>
    <row r="8" spans="1:4">
      <c r="A8" s="179" t="s">
        <v>2</v>
      </c>
      <c r="B8" s="179"/>
      <c r="C8" s="191" t="s">
        <v>227</v>
      </c>
      <c r="D8" s="191"/>
    </row>
    <row r="9" spans="1:4">
      <c r="A9" s="4"/>
      <c r="B9" s="4"/>
      <c r="C9" s="4"/>
      <c r="D9" s="4"/>
    </row>
    <row r="10" spans="1:4" ht="15">
      <c r="A10" s="192" t="s">
        <v>3</v>
      </c>
      <c r="B10" s="192"/>
      <c r="C10" s="192"/>
      <c r="D10" s="192"/>
    </row>
    <row r="11" spans="1:4" ht="15">
      <c r="A11" s="180" t="s">
        <v>4</v>
      </c>
      <c r="B11" s="180"/>
      <c r="C11" s="5" t="s">
        <v>5</v>
      </c>
      <c r="D11" s="5" t="s">
        <v>6</v>
      </c>
    </row>
    <row r="12" spans="1:4">
      <c r="A12" s="193" t="s">
        <v>165</v>
      </c>
      <c r="B12" s="194"/>
      <c r="C12" s="68" t="s">
        <v>7</v>
      </c>
      <c r="D12" s="69">
        <v>1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79" t="s">
        <v>9</v>
      </c>
      <c r="C15" s="179"/>
      <c r="D15" s="8">
        <v>44060</v>
      </c>
    </row>
    <row r="16" spans="1:4" ht="15">
      <c r="A16" s="62" t="s">
        <v>10</v>
      </c>
      <c r="B16" s="179" t="s">
        <v>11</v>
      </c>
      <c r="C16" s="179"/>
      <c r="D16" s="9" t="s">
        <v>12</v>
      </c>
    </row>
    <row r="17" spans="1:4">
      <c r="A17" s="62" t="s">
        <v>13</v>
      </c>
      <c r="B17" s="179" t="s">
        <v>14</v>
      </c>
      <c r="C17" s="179"/>
      <c r="D17" s="10">
        <v>2019</v>
      </c>
    </row>
    <row r="18" spans="1:4">
      <c r="A18" s="62" t="s">
        <v>15</v>
      </c>
      <c r="B18" s="155" t="s">
        <v>16</v>
      </c>
      <c r="C18" s="157"/>
      <c r="D18" s="10" t="s">
        <v>235</v>
      </c>
    </row>
    <row r="19" spans="1:4">
      <c r="A19" s="62" t="s">
        <v>17</v>
      </c>
      <c r="B19" s="179" t="s">
        <v>18</v>
      </c>
      <c r="C19" s="179"/>
      <c r="D19" s="11">
        <v>12</v>
      </c>
    </row>
    <row r="20" spans="1:4">
      <c r="A20" s="1"/>
      <c r="B20" s="1"/>
      <c r="C20" s="12"/>
      <c r="D20" s="1"/>
    </row>
    <row r="21" spans="1:4" ht="15">
      <c r="A21" s="159" t="s">
        <v>19</v>
      </c>
      <c r="B21" s="159"/>
      <c r="C21" s="159"/>
      <c r="D21" s="159"/>
    </row>
    <row r="22" spans="1:4" ht="15">
      <c r="A22" s="180" t="s">
        <v>20</v>
      </c>
      <c r="B22" s="180"/>
      <c r="C22" s="180"/>
      <c r="D22" s="180"/>
    </row>
    <row r="23" spans="1:4">
      <c r="A23" s="62">
        <v>1</v>
      </c>
      <c r="B23" s="179" t="s">
        <v>21</v>
      </c>
      <c r="C23" s="179"/>
      <c r="D23" s="13" t="s">
        <v>161</v>
      </c>
    </row>
    <row r="24" spans="1:4">
      <c r="A24" s="62">
        <v>2</v>
      </c>
      <c r="B24" s="179" t="s">
        <v>22</v>
      </c>
      <c r="C24" s="179"/>
      <c r="D24" s="11" t="s">
        <v>108</v>
      </c>
    </row>
    <row r="25" spans="1:4">
      <c r="A25" s="62">
        <v>3</v>
      </c>
      <c r="B25" s="179" t="s">
        <v>23</v>
      </c>
      <c r="C25" s="179"/>
      <c r="D25" s="14">
        <v>8483</v>
      </c>
    </row>
    <row r="26" spans="1:4" ht="39.75" customHeight="1">
      <c r="A26" s="62">
        <v>4</v>
      </c>
      <c r="B26" s="179" t="s">
        <v>24</v>
      </c>
      <c r="C26" s="179"/>
      <c r="D26" s="11" t="s">
        <v>163</v>
      </c>
    </row>
    <row r="27" spans="1:4">
      <c r="A27" s="62">
        <v>5</v>
      </c>
      <c r="B27" s="179" t="s">
        <v>25</v>
      </c>
      <c r="C27" s="179"/>
      <c r="D27" s="15">
        <v>43890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59" t="s">
        <v>26</v>
      </c>
      <c r="B30" s="159"/>
      <c r="C30" s="159"/>
      <c r="D30" s="159"/>
    </row>
    <row r="31" spans="1:4" ht="15">
      <c r="A31" s="57">
        <v>1</v>
      </c>
      <c r="B31" s="180" t="s">
        <v>27</v>
      </c>
      <c r="C31" s="180"/>
      <c r="D31" s="57" t="s">
        <v>28</v>
      </c>
    </row>
    <row r="32" spans="1:4">
      <c r="A32" s="16" t="s">
        <v>8</v>
      </c>
      <c r="B32" s="179" t="s">
        <v>29</v>
      </c>
      <c r="C32" s="179"/>
      <c r="D32" s="17">
        <f>'Profissionais e Salários'!F2</f>
        <v>18313.669999999998</v>
      </c>
    </row>
    <row r="33" spans="1:7">
      <c r="A33" s="16" t="s">
        <v>10</v>
      </c>
      <c r="B33" s="179" t="s">
        <v>30</v>
      </c>
      <c r="C33" s="179"/>
      <c r="D33" s="70">
        <v>0</v>
      </c>
    </row>
    <row r="34" spans="1:7" ht="15">
      <c r="A34" s="181" t="s">
        <v>31</v>
      </c>
      <c r="B34" s="182"/>
      <c r="C34" s="183"/>
      <c r="D34" s="18">
        <f>SUM(D32:D33)</f>
        <v>18313.669999999998</v>
      </c>
    </row>
    <row r="35" spans="1:7" ht="33.75" customHeight="1">
      <c r="A35" s="184" t="s">
        <v>188</v>
      </c>
      <c r="B35" s="185"/>
      <c r="C35" s="185"/>
      <c r="D35" s="185"/>
    </row>
    <row r="36" spans="1:7" ht="15">
      <c r="A36" s="186"/>
      <c r="B36" s="187"/>
      <c r="C36" s="187"/>
      <c r="D36" s="187"/>
    </row>
    <row r="37" spans="1:7" ht="15">
      <c r="A37" s="186" t="s">
        <v>32</v>
      </c>
      <c r="B37" s="187"/>
      <c r="C37" s="187"/>
      <c r="D37" s="187"/>
    </row>
    <row r="38" spans="1:7" ht="24.75" customHeight="1">
      <c r="A38" s="143" t="s">
        <v>33</v>
      </c>
      <c r="B38" s="144"/>
      <c r="C38" s="144"/>
      <c r="D38" s="144"/>
    </row>
    <row r="39" spans="1:7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ht="15">
      <c r="A40" s="19" t="s">
        <v>8</v>
      </c>
      <c r="B40" s="20" t="s">
        <v>189</v>
      </c>
      <c r="C40" s="21">
        <v>8.3299999999999999E-2</v>
      </c>
      <c r="D40" s="22">
        <f>C40*D34</f>
        <v>1525.5287109999999</v>
      </c>
    </row>
    <row r="41" spans="1:7" ht="30">
      <c r="A41" s="19" t="s">
        <v>10</v>
      </c>
      <c r="B41" s="20" t="s">
        <v>190</v>
      </c>
      <c r="C41" s="21">
        <f>1/3/12</f>
        <v>2.7777777777777776E-2</v>
      </c>
      <c r="D41" s="22">
        <f>D34*C41</f>
        <v>508.71305555555546</v>
      </c>
    </row>
    <row r="42" spans="1:7" ht="15">
      <c r="A42" s="136" t="s">
        <v>37</v>
      </c>
      <c r="B42" s="136"/>
      <c r="C42" s="23">
        <f>SUM(C40:C41)</f>
        <v>0.11107777777777778</v>
      </c>
      <c r="D42" s="24">
        <f>SUM(D40:D41)</f>
        <v>2034.2417665555554</v>
      </c>
    </row>
    <row r="43" spans="1:7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707.9161347613333</v>
      </c>
    </row>
    <row r="44" spans="1:7" ht="15">
      <c r="A44" s="136" t="s">
        <v>39</v>
      </c>
      <c r="B44" s="136"/>
      <c r="C44" s="23">
        <f>SUM(C42:C43)</f>
        <v>0.14973284444444446</v>
      </c>
      <c r="D44" s="24">
        <f>SUM(D42:D43)</f>
        <v>2742.1579013168885</v>
      </c>
    </row>
    <row r="45" spans="1:7" ht="58.5" customHeight="1">
      <c r="A45" s="160" t="s">
        <v>191</v>
      </c>
      <c r="B45" s="161"/>
      <c r="C45" s="161"/>
      <c r="D45" s="162"/>
      <c r="G45" s="71"/>
    </row>
    <row r="46" spans="1:7" ht="34.5" customHeight="1">
      <c r="A46" s="163" t="s">
        <v>192</v>
      </c>
      <c r="B46" s="164"/>
      <c r="C46" s="164"/>
      <c r="D46" s="165"/>
    </row>
    <row r="47" spans="1:7" ht="81" customHeight="1">
      <c r="A47" s="166" t="s">
        <v>193</v>
      </c>
      <c r="B47" s="167"/>
      <c r="C47" s="167"/>
      <c r="D47" s="168"/>
    </row>
    <row r="48" spans="1:7" ht="15">
      <c r="A48" s="60"/>
      <c r="B48" s="61"/>
      <c r="C48" s="61"/>
      <c r="D48" s="61"/>
    </row>
    <row r="49" spans="1:4" ht="35.25" customHeight="1">
      <c r="A49" s="158" t="s">
        <v>40</v>
      </c>
      <c r="B49" s="159"/>
      <c r="C49" s="159"/>
      <c r="D49" s="159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v>0.2</v>
      </c>
      <c r="D51" s="29">
        <f>D34*C51</f>
        <v>3662.7339999999999</v>
      </c>
    </row>
    <row r="52" spans="1:4">
      <c r="A52" s="26" t="s">
        <v>10</v>
      </c>
      <c r="B52" s="27" t="s">
        <v>44</v>
      </c>
      <c r="C52" s="72">
        <v>2.5000000000000001E-2</v>
      </c>
      <c r="D52" s="29">
        <f>D34*C52</f>
        <v>457.84174999999999</v>
      </c>
    </row>
    <row r="53" spans="1:4" ht="15" customHeight="1">
      <c r="A53" s="26" t="s">
        <v>13</v>
      </c>
      <c r="B53" s="27" t="s">
        <v>45</v>
      </c>
      <c r="C53" s="30">
        <v>0.01</v>
      </c>
      <c r="D53" s="29">
        <f>D34*C53</f>
        <v>183.13669999999999</v>
      </c>
    </row>
    <row r="54" spans="1:4">
      <c r="A54" s="26" t="s">
        <v>15</v>
      </c>
      <c r="B54" s="27" t="s">
        <v>46</v>
      </c>
      <c r="C54" s="72">
        <v>1.4999999999999999E-2</v>
      </c>
      <c r="D54" s="29">
        <f>D34*C54</f>
        <v>274.70504999999997</v>
      </c>
    </row>
    <row r="55" spans="1:4">
      <c r="A55" s="26" t="s">
        <v>17</v>
      </c>
      <c r="B55" s="27" t="s">
        <v>47</v>
      </c>
      <c r="C55" s="72">
        <v>0.01</v>
      </c>
      <c r="D55" s="29">
        <f>D34*C55</f>
        <v>183.13669999999999</v>
      </c>
    </row>
    <row r="56" spans="1:4">
      <c r="A56" s="26" t="s">
        <v>48</v>
      </c>
      <c r="B56" s="27" t="s">
        <v>49</v>
      </c>
      <c r="C56" s="28">
        <v>6.0000000000000001E-3</v>
      </c>
      <c r="D56" s="29">
        <f>D34*C56</f>
        <v>109.88202</v>
      </c>
    </row>
    <row r="57" spans="1:4">
      <c r="A57" s="26" t="s">
        <v>50</v>
      </c>
      <c r="B57" s="27" t="s">
        <v>51</v>
      </c>
      <c r="C57" s="28">
        <v>2E-3</v>
      </c>
      <c r="D57" s="29">
        <f>D34*C57</f>
        <v>36.627339999999997</v>
      </c>
    </row>
    <row r="58" spans="1:4">
      <c r="A58" s="26" t="s">
        <v>52</v>
      </c>
      <c r="B58" s="27" t="s">
        <v>53</v>
      </c>
      <c r="C58" s="72">
        <v>0.08</v>
      </c>
      <c r="D58" s="29">
        <f>D34*C58</f>
        <v>1465.0935999999999</v>
      </c>
    </row>
    <row r="59" spans="1:4" ht="15">
      <c r="A59" s="169" t="s">
        <v>54</v>
      </c>
      <c r="B59" s="169"/>
      <c r="C59" s="31">
        <f>SUM(C51:C58)</f>
        <v>0.34800000000000003</v>
      </c>
      <c r="D59" s="32">
        <f>SUM(D51:D58)</f>
        <v>6373.1571599999997</v>
      </c>
    </row>
    <row r="60" spans="1:4" ht="35.25" customHeight="1">
      <c r="A60" s="160" t="s">
        <v>194</v>
      </c>
      <c r="B60" s="161"/>
      <c r="C60" s="161"/>
      <c r="D60" s="162"/>
    </row>
    <row r="61" spans="1:4" ht="35.25" customHeight="1">
      <c r="A61" s="163" t="s">
        <v>195</v>
      </c>
      <c r="B61" s="164"/>
      <c r="C61" s="164"/>
      <c r="D61" s="165"/>
    </row>
    <row r="62" spans="1:4" ht="35.25" customHeight="1">
      <c r="A62" s="170" t="s">
        <v>196</v>
      </c>
      <c r="B62" s="167"/>
      <c r="C62" s="167"/>
      <c r="D62" s="168"/>
    </row>
    <row r="63" spans="1:4" ht="15">
      <c r="A63" s="61"/>
      <c r="B63" s="61"/>
      <c r="C63" s="61"/>
      <c r="D63" s="61"/>
    </row>
    <row r="64" spans="1:4" ht="20.25" customHeight="1">
      <c r="A64" s="158" t="s">
        <v>55</v>
      </c>
      <c r="B64" s="159"/>
      <c r="C64" s="159"/>
      <c r="D64" s="159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75">
        <f>28*0.8</f>
        <v>22.400000000000002</v>
      </c>
      <c r="D67" s="82">
        <f>C67*22</f>
        <v>492.80000000000007</v>
      </c>
    </row>
    <row r="68" spans="1:4" ht="29.25">
      <c r="A68" s="62" t="s">
        <v>13</v>
      </c>
      <c r="B68" s="33" t="s">
        <v>211</v>
      </c>
      <c r="C68" s="173">
        <f>663.44*0.2</f>
        <v>132.68800000000002</v>
      </c>
      <c r="D68" s="174"/>
    </row>
    <row r="69" spans="1:4" ht="28.5">
      <c r="A69" s="62" t="s">
        <v>15</v>
      </c>
      <c r="B69" s="33" t="s">
        <v>197</v>
      </c>
      <c r="C69" s="175">
        <v>0</v>
      </c>
      <c r="D69" s="176"/>
    </row>
    <row r="70" spans="1:4" ht="28.5">
      <c r="A70" s="62" t="s">
        <v>17</v>
      </c>
      <c r="B70" s="33" t="s">
        <v>197</v>
      </c>
      <c r="C70" s="175">
        <v>0</v>
      </c>
      <c r="D70" s="176"/>
    </row>
    <row r="71" spans="1:4" ht="38.25" customHeight="1">
      <c r="A71" s="62" t="s">
        <v>48</v>
      </c>
      <c r="B71" s="33" t="s">
        <v>197</v>
      </c>
      <c r="C71" s="177">
        <v>0</v>
      </c>
      <c r="D71" s="178"/>
    </row>
    <row r="72" spans="1:4" ht="15">
      <c r="A72" s="34"/>
      <c r="B72" s="55" t="s">
        <v>60</v>
      </c>
      <c r="C72" s="171">
        <f>D66+D67+C68+C69+C70+C71</f>
        <v>625.48800000000006</v>
      </c>
      <c r="D72" s="172"/>
    </row>
    <row r="73" spans="1:4" ht="36" customHeight="1">
      <c r="A73" s="188" t="s">
        <v>212</v>
      </c>
      <c r="B73" s="189"/>
      <c r="C73" s="189"/>
      <c r="D73" s="189"/>
    </row>
    <row r="74" spans="1:4">
      <c r="A74" s="153"/>
      <c r="B74" s="154"/>
      <c r="C74" s="154"/>
      <c r="D74" s="154"/>
    </row>
    <row r="75" spans="1:4" ht="36.75" customHeight="1">
      <c r="A75" s="151" t="s">
        <v>61</v>
      </c>
      <c r="B75" s="152"/>
      <c r="C75" s="152"/>
      <c r="D75" s="152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2742.1579013168885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6373.1571599999997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625.48800000000006</v>
      </c>
    </row>
    <row r="80" spans="1:4" ht="15">
      <c r="A80" s="136" t="s">
        <v>63</v>
      </c>
      <c r="B80" s="136"/>
      <c r="C80" s="38" t="s">
        <v>0</v>
      </c>
      <c r="D80" s="18">
        <f>SUM(D77:D79)</f>
        <v>9740.8030613168867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51" t="s">
        <v>64</v>
      </c>
      <c r="B83" s="152"/>
      <c r="C83" s="152"/>
      <c r="D83" s="152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0</v>
      </c>
      <c r="D85" s="14">
        <f t="shared" ref="D85:D90" si="0">D$34*C85</f>
        <v>0</v>
      </c>
    </row>
    <row r="86" spans="1:4" ht="49.5">
      <c r="A86" s="54" t="s">
        <v>10</v>
      </c>
      <c r="B86" s="105" t="s">
        <v>223</v>
      </c>
      <c r="C86" s="41">
        <v>0</v>
      </c>
      <c r="D86" s="14">
        <f t="shared" si="0"/>
        <v>0</v>
      </c>
    </row>
    <row r="87" spans="1:4" ht="62.25">
      <c r="A87" s="54" t="s">
        <v>13</v>
      </c>
      <c r="B87" s="105" t="s">
        <v>224</v>
      </c>
      <c r="C87" s="41">
        <v>0</v>
      </c>
      <c r="D87" s="14">
        <f t="shared" si="0"/>
        <v>0</v>
      </c>
    </row>
    <row r="88" spans="1:4">
      <c r="A88" s="54" t="s">
        <v>15</v>
      </c>
      <c r="B88" s="105" t="s">
        <v>67</v>
      </c>
      <c r="C88" s="41">
        <v>0</v>
      </c>
      <c r="D88" s="14">
        <f t="shared" si="0"/>
        <v>0</v>
      </c>
    </row>
    <row r="89" spans="1:4" ht="62.25">
      <c r="A89" s="54" t="s">
        <v>17</v>
      </c>
      <c r="B89" s="105" t="s">
        <v>225</v>
      </c>
      <c r="C89" s="41">
        <v>0</v>
      </c>
      <c r="D89" s="14">
        <f t="shared" si="0"/>
        <v>0</v>
      </c>
    </row>
    <row r="90" spans="1:4" ht="62.25">
      <c r="A90" s="54" t="s">
        <v>48</v>
      </c>
      <c r="B90" s="105" t="s">
        <v>226</v>
      </c>
      <c r="C90" s="41">
        <v>0</v>
      </c>
      <c r="D90" s="14">
        <f t="shared" si="0"/>
        <v>0</v>
      </c>
    </row>
    <row r="91" spans="1:4" ht="15">
      <c r="A91" s="136" t="s">
        <v>68</v>
      </c>
      <c r="B91" s="136"/>
      <c r="C91" s="51">
        <f>SUM(C85:C90)</f>
        <v>0</v>
      </c>
      <c r="D91" s="18">
        <f>SUM(D85:D90)</f>
        <v>0</v>
      </c>
    </row>
    <row r="92" spans="1:4" ht="15">
      <c r="A92" s="60"/>
      <c r="B92" s="61"/>
      <c r="C92" s="61"/>
      <c r="D92" s="61"/>
    </row>
    <row r="93" spans="1:4" ht="15">
      <c r="A93" s="151" t="s">
        <v>69</v>
      </c>
      <c r="B93" s="152"/>
      <c r="C93" s="152"/>
      <c r="D93" s="152"/>
    </row>
    <row r="94" spans="1:4">
      <c r="A94" s="4"/>
      <c r="B94" s="4"/>
      <c r="C94" s="4"/>
      <c r="D94" s="4"/>
    </row>
    <row r="95" spans="1:4" ht="63.75" customHeight="1">
      <c r="A95" s="155" t="s">
        <v>198</v>
      </c>
      <c r="B95" s="156"/>
      <c r="C95" s="156"/>
      <c r="D95" s="157"/>
    </row>
    <row r="96" spans="1:4" ht="15">
      <c r="A96" s="58"/>
      <c r="B96" s="59"/>
      <c r="C96" s="59"/>
      <c r="D96" s="59"/>
    </row>
    <row r="97" spans="1:4" ht="39" customHeight="1">
      <c r="A97" s="151" t="s">
        <v>70</v>
      </c>
      <c r="B97" s="152"/>
      <c r="C97" s="152"/>
      <c r="D97" s="152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(1+1/12+1/12+(1/3)/12)/12</f>
        <v>9.9537037037037021E-2</v>
      </c>
      <c r="D99" s="14">
        <f t="shared" ref="D99:D104" si="1">D$34*C99</f>
        <v>1822.8884490740736</v>
      </c>
    </row>
    <row r="100" spans="1:4">
      <c r="A100" s="54" t="s">
        <v>10</v>
      </c>
      <c r="B100" s="35" t="s">
        <v>73</v>
      </c>
      <c r="C100" s="108">
        <v>0</v>
      </c>
      <c r="D100" s="14">
        <f t="shared" si="1"/>
        <v>0</v>
      </c>
    </row>
    <row r="101" spans="1:4">
      <c r="A101" s="54" t="s">
        <v>13</v>
      </c>
      <c r="B101" s="35" t="s">
        <v>74</v>
      </c>
      <c r="C101" s="108">
        <v>0</v>
      </c>
      <c r="D101" s="14">
        <f t="shared" si="1"/>
        <v>0</v>
      </c>
    </row>
    <row r="102" spans="1:4" ht="28.5">
      <c r="A102" s="54" t="s">
        <v>15</v>
      </c>
      <c r="B102" s="35" t="s">
        <v>75</v>
      </c>
      <c r="C102" s="108">
        <v>0</v>
      </c>
      <c r="D102" s="14">
        <f t="shared" si="1"/>
        <v>0</v>
      </c>
    </row>
    <row r="103" spans="1:4" ht="28.5">
      <c r="A103" s="54" t="s">
        <v>17</v>
      </c>
      <c r="B103" s="35" t="s">
        <v>76</v>
      </c>
      <c r="C103" s="108">
        <v>0</v>
      </c>
      <c r="D103" s="14">
        <f t="shared" si="1"/>
        <v>0</v>
      </c>
    </row>
    <row r="104" spans="1:4">
      <c r="A104" s="54" t="s">
        <v>48</v>
      </c>
      <c r="B104" s="35" t="s">
        <v>77</v>
      </c>
      <c r="C104" s="108">
        <v>0</v>
      </c>
      <c r="D104" s="14">
        <f t="shared" si="1"/>
        <v>0</v>
      </c>
    </row>
    <row r="105" spans="1:4" ht="15">
      <c r="A105" s="136" t="s">
        <v>78</v>
      </c>
      <c r="B105" s="136"/>
      <c r="C105" s="44">
        <f>SUM(C99:C104)</f>
        <v>9.9537037037037021E-2</v>
      </c>
      <c r="D105" s="18">
        <f>SUM(D99:D104)</f>
        <v>1822.8884490740736</v>
      </c>
    </row>
    <row r="106" spans="1:4" ht="15">
      <c r="A106" s="60"/>
      <c r="B106" s="61"/>
      <c r="C106" s="61"/>
      <c r="D106" s="61"/>
    </row>
    <row r="107" spans="1:4" ht="48.75" customHeight="1">
      <c r="A107" s="158" t="s">
        <v>79</v>
      </c>
      <c r="B107" s="159"/>
      <c r="C107" s="159"/>
      <c r="D107" s="159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9.9537037037037021E-2</v>
      </c>
      <c r="D109" s="37">
        <f>D105</f>
        <v>1822.8884490740736</v>
      </c>
    </row>
    <row r="110" spans="1:4" ht="15">
      <c r="A110" s="136" t="s">
        <v>82</v>
      </c>
      <c r="B110" s="136"/>
      <c r="C110" s="38" t="s">
        <v>0</v>
      </c>
      <c r="D110" s="18">
        <f>SUM(D109:D109)</f>
        <v>1822.8884490740736</v>
      </c>
    </row>
    <row r="111" spans="1:4" ht="15">
      <c r="A111" s="60"/>
      <c r="B111" s="61"/>
      <c r="C111" s="61"/>
      <c r="D111" s="61"/>
    </row>
    <row r="112" spans="1:4" ht="15">
      <c r="A112" s="151" t="s">
        <v>83</v>
      </c>
      <c r="B112" s="152"/>
      <c r="C112" s="152"/>
      <c r="D112" s="152"/>
    </row>
    <row r="113" spans="1:4" ht="15">
      <c r="A113" s="57">
        <v>5</v>
      </c>
      <c r="B113" s="139" t="s">
        <v>84</v>
      </c>
      <c r="C113" s="139"/>
      <c r="D113" s="57" t="s">
        <v>28</v>
      </c>
    </row>
    <row r="114" spans="1:4">
      <c r="A114" s="54" t="s">
        <v>8</v>
      </c>
      <c r="B114" s="140" t="s">
        <v>85</v>
      </c>
      <c r="C114" s="140"/>
      <c r="D114" s="37"/>
    </row>
    <row r="115" spans="1:4">
      <c r="A115" s="54" t="s">
        <v>10</v>
      </c>
      <c r="B115" s="140" t="s">
        <v>86</v>
      </c>
      <c r="C115" s="140"/>
      <c r="D115" s="37"/>
    </row>
    <row r="116" spans="1:4">
      <c r="A116" s="54" t="s">
        <v>13</v>
      </c>
      <c r="B116" s="140" t="s">
        <v>30</v>
      </c>
      <c r="C116" s="140"/>
      <c r="D116" s="37"/>
    </row>
    <row r="117" spans="1:4" ht="15">
      <c r="A117" s="34"/>
      <c r="B117" s="136" t="s">
        <v>87</v>
      </c>
      <c r="C117" s="136"/>
      <c r="D117" s="18">
        <f>SUM(D114:D116)</f>
        <v>0</v>
      </c>
    </row>
    <row r="118" spans="1:4" ht="15">
      <c r="A118" s="141" t="s">
        <v>200</v>
      </c>
      <c r="B118" s="142"/>
      <c r="C118" s="142"/>
      <c r="D118" s="142"/>
    </row>
    <row r="119" spans="1:4" ht="15">
      <c r="A119" s="143"/>
      <c r="B119" s="144"/>
      <c r="C119" s="144"/>
      <c r="D119" s="144"/>
    </row>
    <row r="120" spans="1:4" ht="15">
      <c r="A120" s="145" t="s">
        <v>88</v>
      </c>
      <c r="B120" s="145"/>
      <c r="C120" s="145"/>
      <c r="D120" s="145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v>0</v>
      </c>
      <c r="D122" s="45">
        <f>(D34+D80+D91+D110+D117)*C122</f>
        <v>0</v>
      </c>
    </row>
    <row r="123" spans="1:4">
      <c r="A123" s="16" t="s">
        <v>10</v>
      </c>
      <c r="B123" s="3" t="s">
        <v>91</v>
      </c>
      <c r="C123" s="43">
        <v>0</v>
      </c>
      <c r="D123" s="45">
        <f>(D34+D80+D91+D110+D117+D122)*C123</f>
        <v>0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3114.4246097404011</v>
      </c>
    </row>
    <row r="125" spans="1:4">
      <c r="A125" s="33"/>
      <c r="B125" s="3" t="s">
        <v>93</v>
      </c>
      <c r="C125" s="43">
        <v>7.7999999999999996E-3</v>
      </c>
      <c r="D125" s="45">
        <f>((D139+D122+D123)/(1-C124))*C125</f>
        <v>257.33593173702462</v>
      </c>
    </row>
    <row r="126" spans="1:4">
      <c r="A126" s="33"/>
      <c r="B126" s="3" t="s">
        <v>94</v>
      </c>
      <c r="C126" s="48">
        <v>3.6600000000000001E-2</v>
      </c>
      <c r="D126" s="45">
        <f>((D139+D122+D123)/(1-C124))*C126</f>
        <v>1207.4993719968079</v>
      </c>
    </row>
    <row r="127" spans="1:4">
      <c r="A127" s="33"/>
      <c r="B127" s="3" t="s">
        <v>95</v>
      </c>
      <c r="C127" s="43">
        <v>0.05</v>
      </c>
      <c r="D127" s="45">
        <f>((D139+D122+D123)/(1-C124))*C127</f>
        <v>1649.5893060065682</v>
      </c>
    </row>
    <row r="128" spans="1:4" ht="15">
      <c r="A128" s="34"/>
      <c r="B128" s="55" t="s">
        <v>96</v>
      </c>
      <c r="C128" s="44"/>
      <c r="D128" s="18">
        <f>D122+D123+D124</f>
        <v>3114.4246097404011</v>
      </c>
    </row>
    <row r="129" spans="1:4" ht="27" customHeight="1">
      <c r="A129" s="146" t="s">
        <v>201</v>
      </c>
      <c r="B129" s="147"/>
      <c r="C129" s="147"/>
      <c r="D129" s="147"/>
    </row>
    <row r="130" spans="1:4" ht="35.25" customHeight="1">
      <c r="A130" s="148" t="s">
        <v>202</v>
      </c>
      <c r="B130" s="149"/>
      <c r="C130" s="149"/>
      <c r="D130" s="149"/>
    </row>
    <row r="131" spans="1:4">
      <c r="A131" s="49"/>
      <c r="B131" s="49"/>
      <c r="C131" s="49"/>
      <c r="D131" s="49"/>
    </row>
    <row r="132" spans="1:4" ht="18.75" customHeight="1">
      <c r="A132" s="150" t="s">
        <v>97</v>
      </c>
      <c r="B132" s="150"/>
      <c r="C132" s="150"/>
      <c r="D132" s="150"/>
    </row>
    <row r="133" spans="1:4" ht="15">
      <c r="A133" s="34"/>
      <c r="B133" s="138" t="s">
        <v>98</v>
      </c>
      <c r="C133" s="138"/>
      <c r="D133" s="56" t="s">
        <v>99</v>
      </c>
    </row>
    <row r="134" spans="1:4">
      <c r="A134" s="50" t="s">
        <v>8</v>
      </c>
      <c r="B134" s="137" t="s">
        <v>100</v>
      </c>
      <c r="C134" s="137"/>
      <c r="D134" s="37">
        <f>D34</f>
        <v>18313.669999999998</v>
      </c>
    </row>
    <row r="135" spans="1:4">
      <c r="A135" s="50" t="s">
        <v>10</v>
      </c>
      <c r="B135" s="137" t="s">
        <v>101</v>
      </c>
      <c r="C135" s="137"/>
      <c r="D135" s="37">
        <f>D80</f>
        <v>9740.8030613168867</v>
      </c>
    </row>
    <row r="136" spans="1:4">
      <c r="A136" s="50" t="s">
        <v>13</v>
      </c>
      <c r="B136" s="137" t="s">
        <v>102</v>
      </c>
      <c r="C136" s="137"/>
      <c r="D136" s="37">
        <f>D91</f>
        <v>0</v>
      </c>
    </row>
    <row r="137" spans="1:4">
      <c r="A137" s="50" t="s">
        <v>15</v>
      </c>
      <c r="B137" s="137" t="s">
        <v>103</v>
      </c>
      <c r="C137" s="137"/>
      <c r="D137" s="14">
        <f>D110</f>
        <v>1822.8884490740736</v>
      </c>
    </row>
    <row r="138" spans="1:4">
      <c r="A138" s="50" t="s">
        <v>17</v>
      </c>
      <c r="B138" s="137" t="s">
        <v>104</v>
      </c>
      <c r="C138" s="137"/>
      <c r="D138" s="37">
        <f>D117</f>
        <v>0</v>
      </c>
    </row>
    <row r="139" spans="1:4" ht="15">
      <c r="A139" s="136" t="s">
        <v>105</v>
      </c>
      <c r="B139" s="136"/>
      <c r="C139" s="136"/>
      <c r="D139" s="18">
        <f>SUM(D134:D138)</f>
        <v>29877.361510390961</v>
      </c>
    </row>
    <row r="140" spans="1:4">
      <c r="A140" s="50" t="s">
        <v>48</v>
      </c>
      <c r="B140" s="135" t="s">
        <v>106</v>
      </c>
      <c r="C140" s="135"/>
      <c r="D140" s="37">
        <f>D128</f>
        <v>3114.4246097404011</v>
      </c>
    </row>
    <row r="141" spans="1:4" ht="15">
      <c r="A141" s="136" t="s">
        <v>107</v>
      </c>
      <c r="B141" s="136"/>
      <c r="C141" s="136"/>
      <c r="D141" s="18">
        <f>TRUNC((D139+D140),2)</f>
        <v>32991.78</v>
      </c>
    </row>
    <row r="142" spans="1:4" ht="24.75" customHeight="1">
      <c r="A142" s="134" t="s">
        <v>203</v>
      </c>
      <c r="B142" s="134"/>
      <c r="C142" s="134"/>
      <c r="D142" s="134"/>
    </row>
  </sheetData>
  <sheetProtection selectLockedCells="1"/>
  <mergeCells count="78"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2:D72"/>
    <mergeCell ref="C68:D68"/>
    <mergeCell ref="C69:D69"/>
    <mergeCell ref="C70:D70"/>
    <mergeCell ref="C71:D71"/>
    <mergeCell ref="A45:D45"/>
    <mergeCell ref="A46:D46"/>
    <mergeCell ref="A47:D47"/>
    <mergeCell ref="A49:D49"/>
    <mergeCell ref="A64:D64"/>
    <mergeCell ref="A59:B59"/>
    <mergeCell ref="A60:D60"/>
    <mergeCell ref="A61:D61"/>
    <mergeCell ref="A62:D6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</mergeCells>
  <pageMargins left="0.51181102362204722" right="0.51181102362204722" top="0.78740157480314965" bottom="0.78740157480314965" header="0.31496062992125984" footer="0.31496062992125984"/>
  <pageSetup paperSize="9" scale="92" fitToHeight="4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2"/>
  <sheetViews>
    <sheetView zoomScale="85" zoomScaleNormal="85" workbookViewId="0">
      <selection activeCell="D15" sqref="D15"/>
    </sheetView>
  </sheetViews>
  <sheetFormatPr defaultColWidth="9.140625" defaultRowHeight="14.25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16384" width="9.140625" style="63"/>
  </cols>
  <sheetData>
    <row r="1" spans="1:4">
      <c r="A1" s="104" t="s">
        <v>204</v>
      </c>
      <c r="B1" s="64"/>
      <c r="C1" s="64"/>
      <c r="D1" s="65"/>
    </row>
    <row r="2" spans="1:4">
      <c r="A2" s="104" t="s">
        <v>205</v>
      </c>
      <c r="B2" s="64"/>
      <c r="C2" s="64"/>
      <c r="D2" s="65"/>
    </row>
    <row r="3" spans="1:4">
      <c r="A3" s="104" t="s">
        <v>206</v>
      </c>
      <c r="B3" s="64"/>
      <c r="C3" s="64"/>
      <c r="D3" s="65"/>
    </row>
    <row r="4" spans="1:4">
      <c r="A4" s="104" t="s">
        <v>207</v>
      </c>
      <c r="B4" s="64"/>
      <c r="C4" s="64"/>
      <c r="D4" s="65"/>
    </row>
    <row r="5" spans="1:4">
      <c r="A5" s="104" t="s">
        <v>208</v>
      </c>
      <c r="B5" s="66"/>
      <c r="C5" s="66"/>
      <c r="D5" s="67"/>
    </row>
    <row r="7" spans="1:4">
      <c r="A7" s="179" t="s">
        <v>187</v>
      </c>
      <c r="B7" s="179"/>
      <c r="C7" s="190" t="s">
        <v>180</v>
      </c>
      <c r="D7" s="190"/>
    </row>
    <row r="8" spans="1:4">
      <c r="A8" s="179" t="s">
        <v>2</v>
      </c>
      <c r="B8" s="179"/>
      <c r="C8" s="191" t="s">
        <v>227</v>
      </c>
      <c r="D8" s="191"/>
    </row>
    <row r="9" spans="1:4">
      <c r="A9" s="4"/>
      <c r="B9" s="4"/>
      <c r="C9" s="4"/>
      <c r="D9" s="4"/>
    </row>
    <row r="10" spans="1:4" ht="15">
      <c r="A10" s="192" t="s">
        <v>3</v>
      </c>
      <c r="B10" s="192"/>
      <c r="C10" s="192"/>
      <c r="D10" s="192"/>
    </row>
    <row r="11" spans="1:4" ht="15">
      <c r="A11" s="180" t="s">
        <v>4</v>
      </c>
      <c r="B11" s="180"/>
      <c r="C11" s="5" t="s">
        <v>5</v>
      </c>
      <c r="D11" s="5" t="s">
        <v>6</v>
      </c>
    </row>
    <row r="12" spans="1:4">
      <c r="A12" s="196" t="s">
        <v>166</v>
      </c>
      <c r="B12" s="197"/>
      <c r="C12" s="68" t="s">
        <v>7</v>
      </c>
      <c r="D12" s="69">
        <v>10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79" t="s">
        <v>9</v>
      </c>
      <c r="C15" s="179"/>
      <c r="D15" s="8"/>
    </row>
    <row r="16" spans="1:4" ht="15">
      <c r="A16" s="62" t="s">
        <v>10</v>
      </c>
      <c r="B16" s="179" t="s">
        <v>11</v>
      </c>
      <c r="C16" s="179"/>
      <c r="D16" s="9" t="s">
        <v>12</v>
      </c>
    </row>
    <row r="17" spans="1:4">
      <c r="A17" s="62" t="s">
        <v>13</v>
      </c>
      <c r="B17" s="179" t="s">
        <v>14</v>
      </c>
      <c r="C17" s="179"/>
      <c r="D17" s="10"/>
    </row>
    <row r="18" spans="1:4">
      <c r="A18" s="62" t="s">
        <v>15</v>
      </c>
      <c r="B18" s="155" t="s">
        <v>16</v>
      </c>
      <c r="C18" s="157"/>
      <c r="D18" s="10"/>
    </row>
    <row r="19" spans="1:4">
      <c r="A19" s="62" t="s">
        <v>17</v>
      </c>
      <c r="B19" s="179" t="s">
        <v>18</v>
      </c>
      <c r="C19" s="179"/>
      <c r="D19" s="11">
        <v>12</v>
      </c>
    </row>
    <row r="20" spans="1:4">
      <c r="A20" s="1"/>
      <c r="B20" s="1"/>
      <c r="C20" s="12"/>
      <c r="D20" s="1"/>
    </row>
    <row r="21" spans="1:4" ht="15">
      <c r="A21" s="159" t="s">
        <v>19</v>
      </c>
      <c r="B21" s="159"/>
      <c r="C21" s="159"/>
      <c r="D21" s="159"/>
    </row>
    <row r="22" spans="1:4" ht="15">
      <c r="A22" s="180" t="s">
        <v>20</v>
      </c>
      <c r="B22" s="180"/>
      <c r="C22" s="180"/>
      <c r="D22" s="180"/>
    </row>
    <row r="23" spans="1:4">
      <c r="A23" s="62">
        <v>1</v>
      </c>
      <c r="B23" s="179" t="s">
        <v>21</v>
      </c>
      <c r="C23" s="179"/>
      <c r="D23" s="13" t="s">
        <v>161</v>
      </c>
    </row>
    <row r="24" spans="1:4">
      <c r="A24" s="62">
        <v>2</v>
      </c>
      <c r="B24" s="179" t="s">
        <v>22</v>
      </c>
      <c r="C24" s="179"/>
      <c r="D24" s="11" t="s">
        <v>108</v>
      </c>
    </row>
    <row r="25" spans="1:4">
      <c r="A25" s="62">
        <v>3</v>
      </c>
      <c r="B25" s="179" t="s">
        <v>23</v>
      </c>
      <c r="C25" s="179"/>
      <c r="D25" s="14"/>
    </row>
    <row r="26" spans="1:4" ht="39.75" customHeight="1">
      <c r="A26" s="62">
        <v>4</v>
      </c>
      <c r="B26" s="179" t="s">
        <v>24</v>
      </c>
      <c r="C26" s="179"/>
      <c r="D26" s="11" t="s">
        <v>162</v>
      </c>
    </row>
    <row r="27" spans="1:4">
      <c r="A27" s="62">
        <v>5</v>
      </c>
      <c r="B27" s="179" t="s">
        <v>25</v>
      </c>
      <c r="C27" s="179"/>
      <c r="D27" s="15"/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59" t="s">
        <v>26</v>
      </c>
      <c r="B30" s="159"/>
      <c r="C30" s="159"/>
      <c r="D30" s="159"/>
    </row>
    <row r="31" spans="1:4" ht="15">
      <c r="A31" s="57">
        <v>1</v>
      </c>
      <c r="B31" s="180" t="s">
        <v>27</v>
      </c>
      <c r="C31" s="180"/>
      <c r="D31" s="57" t="s">
        <v>28</v>
      </c>
    </row>
    <row r="32" spans="1:4">
      <c r="A32" s="16" t="s">
        <v>8</v>
      </c>
      <c r="B32" s="179" t="s">
        <v>29</v>
      </c>
      <c r="C32" s="179"/>
      <c r="D32" s="17"/>
    </row>
    <row r="33" spans="1:7">
      <c r="A33" s="16" t="s">
        <v>10</v>
      </c>
      <c r="B33" s="179" t="s">
        <v>30</v>
      </c>
      <c r="C33" s="179"/>
      <c r="D33" s="70">
        <v>0</v>
      </c>
    </row>
    <row r="34" spans="1:7" ht="15">
      <c r="A34" s="181" t="s">
        <v>31</v>
      </c>
      <c r="B34" s="182"/>
      <c r="C34" s="183"/>
      <c r="D34" s="18">
        <f>SUM(D32:D33)</f>
        <v>0</v>
      </c>
    </row>
    <row r="35" spans="1:7" ht="33.75" customHeight="1">
      <c r="A35" s="184" t="s">
        <v>188</v>
      </c>
      <c r="B35" s="185"/>
      <c r="C35" s="185"/>
      <c r="D35" s="185"/>
    </row>
    <row r="36" spans="1:7" ht="15">
      <c r="A36" s="186"/>
      <c r="B36" s="187"/>
      <c r="C36" s="187"/>
      <c r="D36" s="187"/>
    </row>
    <row r="37" spans="1:7" ht="15">
      <c r="A37" s="186" t="s">
        <v>32</v>
      </c>
      <c r="B37" s="187"/>
      <c r="C37" s="187"/>
      <c r="D37" s="187"/>
    </row>
    <row r="38" spans="1:7" ht="24.75" customHeight="1">
      <c r="A38" s="143" t="s">
        <v>33</v>
      </c>
      <c r="B38" s="144"/>
      <c r="C38" s="144"/>
      <c r="D38" s="144"/>
    </row>
    <row r="39" spans="1:7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0</v>
      </c>
    </row>
    <row r="41" spans="1:7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0</v>
      </c>
    </row>
    <row r="42" spans="1:7" ht="15">
      <c r="A42" s="136" t="s">
        <v>37</v>
      </c>
      <c r="B42" s="136"/>
      <c r="C42" s="23">
        <f>SUM(C40:C41)</f>
        <v>0.11107777777777778</v>
      </c>
      <c r="D42" s="24">
        <f>SUM(D40:D41)</f>
        <v>0</v>
      </c>
    </row>
    <row r="43" spans="1:7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0</v>
      </c>
    </row>
    <row r="44" spans="1:7" ht="15">
      <c r="A44" s="136" t="s">
        <v>39</v>
      </c>
      <c r="B44" s="136"/>
      <c r="C44" s="23">
        <f>SUM(C42:C43)</f>
        <v>0.14973284444444446</v>
      </c>
      <c r="D44" s="24">
        <f>SUM(D42:D43)</f>
        <v>0</v>
      </c>
    </row>
    <row r="45" spans="1:7" ht="58.5" customHeight="1">
      <c r="A45" s="160" t="s">
        <v>191</v>
      </c>
      <c r="B45" s="161"/>
      <c r="C45" s="161"/>
      <c r="D45" s="162"/>
      <c r="G45" s="71"/>
    </row>
    <row r="46" spans="1:7" ht="34.5" customHeight="1">
      <c r="A46" s="163" t="s">
        <v>192</v>
      </c>
      <c r="B46" s="164"/>
      <c r="C46" s="164"/>
      <c r="D46" s="165"/>
    </row>
    <row r="47" spans="1:7" ht="81" customHeight="1">
      <c r="A47" s="166" t="s">
        <v>193</v>
      </c>
      <c r="B47" s="167"/>
      <c r="C47" s="167"/>
      <c r="D47" s="168"/>
    </row>
    <row r="48" spans="1:7" ht="15">
      <c r="A48" s="60"/>
      <c r="B48" s="61"/>
      <c r="C48" s="61"/>
      <c r="D48" s="61"/>
    </row>
    <row r="49" spans="1:4" ht="35.25" customHeight="1">
      <c r="A49" s="158" t="s">
        <v>40</v>
      </c>
      <c r="B49" s="159"/>
      <c r="C49" s="159"/>
      <c r="D49" s="159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0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0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0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0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0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0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0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0</v>
      </c>
    </row>
    <row r="59" spans="1:4" ht="15">
      <c r="A59" s="169" t="s">
        <v>54</v>
      </c>
      <c r="B59" s="169"/>
      <c r="C59" s="31">
        <f>SUM(C51:C58)</f>
        <v>0.34800000000000003</v>
      </c>
      <c r="D59" s="32">
        <f>SUM(D51:D58)</f>
        <v>0</v>
      </c>
    </row>
    <row r="60" spans="1:4" ht="35.25" customHeight="1">
      <c r="A60" s="160" t="s">
        <v>194</v>
      </c>
      <c r="B60" s="161"/>
      <c r="C60" s="161"/>
      <c r="D60" s="162"/>
    </row>
    <row r="61" spans="1:4" ht="35.25" customHeight="1">
      <c r="A61" s="163" t="s">
        <v>195</v>
      </c>
      <c r="B61" s="164"/>
      <c r="C61" s="164"/>
      <c r="D61" s="165"/>
    </row>
    <row r="62" spans="1:4" ht="35.25" customHeight="1">
      <c r="A62" s="170" t="s">
        <v>196</v>
      </c>
      <c r="B62" s="167"/>
      <c r="C62" s="167"/>
      <c r="D62" s="168"/>
    </row>
    <row r="63" spans="1:4" ht="15">
      <c r="A63" s="61"/>
      <c r="B63" s="61"/>
      <c r="C63" s="61"/>
      <c r="D63" s="61"/>
    </row>
    <row r="64" spans="1:4" ht="20.25" customHeight="1">
      <c r="A64" s="158" t="s">
        <v>55</v>
      </c>
      <c r="B64" s="159"/>
      <c r="C64" s="159"/>
      <c r="D64" s="159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/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75"/>
      <c r="D67" s="82">
        <f>C67*22</f>
        <v>0</v>
      </c>
    </row>
    <row r="68" spans="1:4" ht="29.25">
      <c r="A68" s="62" t="s">
        <v>13</v>
      </c>
      <c r="B68" s="33" t="s">
        <v>211</v>
      </c>
      <c r="C68" s="173"/>
      <c r="D68" s="174"/>
    </row>
    <row r="69" spans="1:4" ht="28.5">
      <c r="A69" s="62" t="s">
        <v>15</v>
      </c>
      <c r="B69" s="33" t="s">
        <v>197</v>
      </c>
      <c r="C69" s="175"/>
      <c r="D69" s="176"/>
    </row>
    <row r="70" spans="1:4" ht="28.5">
      <c r="A70" s="62" t="s">
        <v>17</v>
      </c>
      <c r="B70" s="33" t="s">
        <v>197</v>
      </c>
      <c r="C70" s="173"/>
      <c r="D70" s="174"/>
    </row>
    <row r="71" spans="1:4" ht="38.25" customHeight="1">
      <c r="A71" s="62" t="s">
        <v>48</v>
      </c>
      <c r="B71" s="33" t="s">
        <v>197</v>
      </c>
      <c r="C71" s="177"/>
      <c r="D71" s="178"/>
    </row>
    <row r="72" spans="1:4" ht="15">
      <c r="A72" s="34"/>
      <c r="B72" s="55" t="s">
        <v>60</v>
      </c>
      <c r="C72" s="171">
        <f>D66+D67+C68+C69+C70+C71</f>
        <v>0</v>
      </c>
      <c r="D72" s="172"/>
    </row>
    <row r="73" spans="1:4" ht="36" customHeight="1">
      <c r="A73" s="188" t="s">
        <v>212</v>
      </c>
      <c r="B73" s="189"/>
      <c r="C73" s="189"/>
      <c r="D73" s="189"/>
    </row>
    <row r="74" spans="1:4">
      <c r="A74" s="153"/>
      <c r="B74" s="154"/>
      <c r="C74" s="154"/>
      <c r="D74" s="154"/>
    </row>
    <row r="75" spans="1:4" ht="36.75" customHeight="1">
      <c r="A75" s="151" t="s">
        <v>61</v>
      </c>
      <c r="B75" s="152"/>
      <c r="C75" s="152"/>
      <c r="D75" s="152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0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0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0</v>
      </c>
    </row>
    <row r="80" spans="1:4" ht="15">
      <c r="A80" s="136" t="s">
        <v>63</v>
      </c>
      <c r="B80" s="136"/>
      <c r="C80" s="38" t="s">
        <v>0</v>
      </c>
      <c r="D80" s="18">
        <f>SUM(D77:D79)</f>
        <v>0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51" t="s">
        <v>64</v>
      </c>
      <c r="B83" s="152"/>
      <c r="C83" s="152"/>
      <c r="D83" s="152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52">
        <f>Coordenador!C85</f>
        <v>0</v>
      </c>
      <c r="D85" s="14">
        <f t="shared" ref="D85:D90" si="0">D$34*C85</f>
        <v>0</v>
      </c>
    </row>
    <row r="86" spans="1:4" ht="49.5">
      <c r="A86" s="54" t="s">
        <v>10</v>
      </c>
      <c r="B86" s="105" t="s">
        <v>223</v>
      </c>
      <c r="C86" s="52">
        <f>Coordenador!C86</f>
        <v>0</v>
      </c>
      <c r="D86" s="14">
        <f t="shared" si="0"/>
        <v>0</v>
      </c>
    </row>
    <row r="87" spans="1:4" ht="62.25">
      <c r="A87" s="54" t="s">
        <v>13</v>
      </c>
      <c r="B87" s="105" t="s">
        <v>224</v>
      </c>
      <c r="C87" s="52">
        <f>Coordenador!C87</f>
        <v>0</v>
      </c>
      <c r="D87" s="14">
        <f t="shared" si="0"/>
        <v>0</v>
      </c>
    </row>
    <row r="88" spans="1:4">
      <c r="A88" s="54" t="s">
        <v>15</v>
      </c>
      <c r="B88" s="105" t="s">
        <v>67</v>
      </c>
      <c r="C88" s="52">
        <f>Coordenador!C88</f>
        <v>0</v>
      </c>
      <c r="D88" s="14">
        <f t="shared" si="0"/>
        <v>0</v>
      </c>
    </row>
    <row r="89" spans="1:4" ht="62.25">
      <c r="A89" s="54" t="s">
        <v>17</v>
      </c>
      <c r="B89" s="105" t="s">
        <v>225</v>
      </c>
      <c r="C89" s="52">
        <f>Coordenador!C89</f>
        <v>0</v>
      </c>
      <c r="D89" s="14">
        <f t="shared" si="0"/>
        <v>0</v>
      </c>
    </row>
    <row r="90" spans="1:4" ht="62.25">
      <c r="A90" s="54" t="s">
        <v>48</v>
      </c>
      <c r="B90" s="105" t="s">
        <v>226</v>
      </c>
      <c r="C90" s="52">
        <f>Coordenador!C90</f>
        <v>0</v>
      </c>
      <c r="D90" s="14">
        <f t="shared" si="0"/>
        <v>0</v>
      </c>
    </row>
    <row r="91" spans="1:4" ht="15">
      <c r="A91" s="136" t="s">
        <v>68</v>
      </c>
      <c r="B91" s="136"/>
      <c r="C91" s="44">
        <f>SUM(C85:C90)</f>
        <v>0</v>
      </c>
      <c r="D91" s="18">
        <f>SUM(D85:D90)</f>
        <v>0</v>
      </c>
    </row>
    <row r="92" spans="1:4" ht="15">
      <c r="A92" s="60"/>
      <c r="B92" s="61"/>
      <c r="C92" s="61"/>
      <c r="D92" s="61"/>
    </row>
    <row r="93" spans="1:4" ht="15">
      <c r="A93" s="151" t="s">
        <v>69</v>
      </c>
      <c r="B93" s="152"/>
      <c r="C93" s="152"/>
      <c r="D93" s="152"/>
    </row>
    <row r="94" spans="1:4">
      <c r="A94" s="4"/>
      <c r="B94" s="4"/>
      <c r="C94" s="4"/>
      <c r="D94" s="4"/>
    </row>
    <row r="95" spans="1:4" ht="63.75" customHeight="1">
      <c r="A95" s="155" t="s">
        <v>198</v>
      </c>
      <c r="B95" s="156"/>
      <c r="C95" s="156"/>
      <c r="D95" s="157"/>
    </row>
    <row r="96" spans="1:4" ht="15">
      <c r="A96" s="58"/>
      <c r="B96" s="59"/>
      <c r="C96" s="59"/>
      <c r="D96" s="59"/>
    </row>
    <row r="97" spans="1:4" ht="39" customHeight="1">
      <c r="A97" s="151" t="s">
        <v>70</v>
      </c>
      <c r="B97" s="152"/>
      <c r="C97" s="152"/>
      <c r="D97" s="152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0</v>
      </c>
    </row>
    <row r="100" spans="1:4">
      <c r="A100" s="54" t="s">
        <v>10</v>
      </c>
      <c r="B100" s="35" t="s">
        <v>73</v>
      </c>
      <c r="C100" s="43">
        <f>Coordenador!C100</f>
        <v>0</v>
      </c>
      <c r="D100" s="14">
        <f t="shared" si="1"/>
        <v>0</v>
      </c>
    </row>
    <row r="101" spans="1:4">
      <c r="A101" s="54" t="s">
        <v>13</v>
      </c>
      <c r="B101" s="35" t="s">
        <v>74</v>
      </c>
      <c r="C101" s="43">
        <f>Coordenador!C101</f>
        <v>0</v>
      </c>
      <c r="D101" s="14">
        <f t="shared" si="1"/>
        <v>0</v>
      </c>
    </row>
    <row r="102" spans="1:4" ht="28.5">
      <c r="A102" s="54" t="s">
        <v>15</v>
      </c>
      <c r="B102" s="35" t="s">
        <v>75</v>
      </c>
      <c r="C102" s="43">
        <f>Coordenador!C102</f>
        <v>0</v>
      </c>
      <c r="D102" s="14">
        <f t="shared" si="1"/>
        <v>0</v>
      </c>
    </row>
    <row r="103" spans="1:4" ht="28.5">
      <c r="A103" s="54" t="s">
        <v>17</v>
      </c>
      <c r="B103" s="35" t="s">
        <v>76</v>
      </c>
      <c r="C103" s="43">
        <f>Coordenador!C103</f>
        <v>0</v>
      </c>
      <c r="D103" s="14">
        <f t="shared" si="1"/>
        <v>0</v>
      </c>
    </row>
    <row r="104" spans="1:4">
      <c r="A104" s="54" t="s">
        <v>48</v>
      </c>
      <c r="B104" s="35" t="s">
        <v>77</v>
      </c>
      <c r="C104" s="43">
        <f>Coordenador!C104</f>
        <v>0</v>
      </c>
      <c r="D104" s="14">
        <f t="shared" si="1"/>
        <v>0</v>
      </c>
    </row>
    <row r="105" spans="1:4" ht="15">
      <c r="A105" s="136" t="s">
        <v>78</v>
      </c>
      <c r="B105" s="136"/>
      <c r="C105" s="44">
        <f>SUM(C99:C104)</f>
        <v>9.9537037037037021E-2</v>
      </c>
      <c r="D105" s="18">
        <f>SUM(D99:D104)</f>
        <v>0</v>
      </c>
    </row>
    <row r="106" spans="1:4" ht="15">
      <c r="A106" s="60"/>
      <c r="B106" s="61"/>
      <c r="C106" s="61"/>
      <c r="D106" s="61"/>
    </row>
    <row r="107" spans="1:4" ht="48.75" customHeight="1">
      <c r="A107" s="158" t="s">
        <v>79</v>
      </c>
      <c r="B107" s="159"/>
      <c r="C107" s="159"/>
      <c r="D107" s="159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9.9537037037037021E-2</v>
      </c>
      <c r="D109" s="37">
        <f>D105</f>
        <v>0</v>
      </c>
    </row>
    <row r="110" spans="1:4" ht="15">
      <c r="A110" s="136" t="s">
        <v>82</v>
      </c>
      <c r="B110" s="136"/>
      <c r="C110" s="38" t="s">
        <v>0</v>
      </c>
      <c r="D110" s="18">
        <f>SUM(D109:D109)</f>
        <v>0</v>
      </c>
    </row>
    <row r="111" spans="1:4" ht="15">
      <c r="A111" s="60"/>
      <c r="B111" s="61"/>
      <c r="C111" s="61"/>
      <c r="D111" s="61"/>
    </row>
    <row r="112" spans="1:4" ht="15">
      <c r="A112" s="151" t="s">
        <v>83</v>
      </c>
      <c r="B112" s="152"/>
      <c r="C112" s="152"/>
      <c r="D112" s="152"/>
    </row>
    <row r="113" spans="1:4" ht="15">
      <c r="A113" s="57">
        <v>5</v>
      </c>
      <c r="B113" s="139" t="s">
        <v>84</v>
      </c>
      <c r="C113" s="139"/>
      <c r="D113" s="57" t="s">
        <v>28</v>
      </c>
    </row>
    <row r="114" spans="1:4">
      <c r="A114" s="54" t="s">
        <v>8</v>
      </c>
      <c r="B114" s="140" t="s">
        <v>85</v>
      </c>
      <c r="C114" s="140"/>
      <c r="D114" s="37"/>
    </row>
    <row r="115" spans="1:4">
      <c r="A115" s="54" t="s">
        <v>10</v>
      </c>
      <c r="B115" s="140" t="s">
        <v>86</v>
      </c>
      <c r="C115" s="140"/>
      <c r="D115" s="37"/>
    </row>
    <row r="116" spans="1:4">
      <c r="A116" s="54" t="s">
        <v>13</v>
      </c>
      <c r="B116" s="140" t="s">
        <v>30</v>
      </c>
      <c r="C116" s="140"/>
      <c r="D116" s="37"/>
    </row>
    <row r="117" spans="1:4" ht="15">
      <c r="A117" s="34"/>
      <c r="B117" s="136" t="s">
        <v>87</v>
      </c>
      <c r="C117" s="136"/>
      <c r="D117" s="18">
        <f>SUM(D114:D116)</f>
        <v>0</v>
      </c>
    </row>
    <row r="118" spans="1:4" ht="15">
      <c r="A118" s="141" t="s">
        <v>200</v>
      </c>
      <c r="B118" s="142"/>
      <c r="C118" s="142"/>
      <c r="D118" s="142"/>
    </row>
    <row r="119" spans="1:4" ht="15">
      <c r="A119" s="143"/>
      <c r="B119" s="144"/>
      <c r="C119" s="144"/>
      <c r="D119" s="144"/>
    </row>
    <row r="120" spans="1:4" ht="15">
      <c r="A120" s="145" t="s">
        <v>88</v>
      </c>
      <c r="B120" s="145"/>
      <c r="C120" s="145"/>
      <c r="D120" s="145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0</v>
      </c>
      <c r="D122" s="45">
        <f>(D34+D80+D91+D110+D117)*C122</f>
        <v>0</v>
      </c>
    </row>
    <row r="123" spans="1:4">
      <c r="A123" s="16" t="s">
        <v>10</v>
      </c>
      <c r="B123" s="3" t="s">
        <v>91</v>
      </c>
      <c r="C123" s="43">
        <f>Coordenador!C123</f>
        <v>0</v>
      </c>
      <c r="D123" s="45">
        <f>(D34+D80+D91+D110+D117+D122)*C123</f>
        <v>0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0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0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0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0</v>
      </c>
    </row>
    <row r="128" spans="1:4" ht="15">
      <c r="A128" s="34"/>
      <c r="B128" s="55" t="s">
        <v>96</v>
      </c>
      <c r="C128" s="44"/>
      <c r="D128" s="18">
        <f>D122+D123+D124</f>
        <v>0</v>
      </c>
    </row>
    <row r="129" spans="1:4" ht="27" customHeight="1">
      <c r="A129" s="146" t="s">
        <v>201</v>
      </c>
      <c r="B129" s="147"/>
      <c r="C129" s="147"/>
      <c r="D129" s="147"/>
    </row>
    <row r="130" spans="1:4" ht="35.25" customHeight="1">
      <c r="A130" s="148" t="s">
        <v>202</v>
      </c>
      <c r="B130" s="149"/>
      <c r="C130" s="149"/>
      <c r="D130" s="149"/>
    </row>
    <row r="131" spans="1:4">
      <c r="A131" s="49"/>
      <c r="B131" s="49"/>
      <c r="C131" s="49"/>
      <c r="D131" s="49"/>
    </row>
    <row r="132" spans="1:4" ht="18.75" customHeight="1">
      <c r="A132" s="150" t="s">
        <v>97</v>
      </c>
      <c r="B132" s="150"/>
      <c r="C132" s="150"/>
      <c r="D132" s="150"/>
    </row>
    <row r="133" spans="1:4" ht="15">
      <c r="A133" s="34"/>
      <c r="B133" s="138" t="s">
        <v>98</v>
      </c>
      <c r="C133" s="138"/>
      <c r="D133" s="56" t="s">
        <v>99</v>
      </c>
    </row>
    <row r="134" spans="1:4">
      <c r="A134" s="50" t="s">
        <v>8</v>
      </c>
      <c r="B134" s="137" t="s">
        <v>100</v>
      </c>
      <c r="C134" s="137"/>
      <c r="D134" s="37">
        <f>D34</f>
        <v>0</v>
      </c>
    </row>
    <row r="135" spans="1:4">
      <c r="A135" s="50" t="s">
        <v>10</v>
      </c>
      <c r="B135" s="137" t="s">
        <v>101</v>
      </c>
      <c r="C135" s="137"/>
      <c r="D135" s="37">
        <f>D80</f>
        <v>0</v>
      </c>
    </row>
    <row r="136" spans="1:4">
      <c r="A136" s="50" t="s">
        <v>13</v>
      </c>
      <c r="B136" s="137" t="s">
        <v>102</v>
      </c>
      <c r="C136" s="137"/>
      <c r="D136" s="37">
        <f>D91</f>
        <v>0</v>
      </c>
    </row>
    <row r="137" spans="1:4">
      <c r="A137" s="50" t="s">
        <v>15</v>
      </c>
      <c r="B137" s="137" t="s">
        <v>103</v>
      </c>
      <c r="C137" s="137"/>
      <c r="D137" s="14">
        <f>D110</f>
        <v>0</v>
      </c>
    </row>
    <row r="138" spans="1:4">
      <c r="A138" s="50" t="s">
        <v>17</v>
      </c>
      <c r="B138" s="137" t="s">
        <v>104</v>
      </c>
      <c r="C138" s="137"/>
      <c r="D138" s="37">
        <f>D117</f>
        <v>0</v>
      </c>
    </row>
    <row r="139" spans="1:4" ht="15">
      <c r="A139" s="136" t="s">
        <v>105</v>
      </c>
      <c r="B139" s="136"/>
      <c r="C139" s="136"/>
      <c r="D139" s="18">
        <f>SUM(D134:D138)</f>
        <v>0</v>
      </c>
    </row>
    <row r="140" spans="1:4">
      <c r="A140" s="50" t="s">
        <v>48</v>
      </c>
      <c r="B140" s="135" t="s">
        <v>106</v>
      </c>
      <c r="C140" s="135"/>
      <c r="D140" s="37">
        <f>D128</f>
        <v>0</v>
      </c>
    </row>
    <row r="141" spans="1:4" ht="15">
      <c r="A141" s="136" t="s">
        <v>107</v>
      </c>
      <c r="B141" s="136"/>
      <c r="C141" s="136"/>
      <c r="D141" s="18">
        <f>TRUNC((D139+D140),2)</f>
        <v>0</v>
      </c>
    </row>
    <row r="142" spans="1:4" ht="24.75" customHeight="1">
      <c r="A142" s="195" t="s">
        <v>203</v>
      </c>
      <c r="B142" s="195"/>
      <c r="C142" s="195"/>
      <c r="D142" s="195"/>
    </row>
  </sheetData>
  <sheetProtection selectLockedCells="1"/>
  <mergeCells count="78">
    <mergeCell ref="A73:D73"/>
    <mergeCell ref="B140:C140"/>
    <mergeCell ref="A141:C141"/>
    <mergeCell ref="B134:C134"/>
    <mergeCell ref="B135:C135"/>
    <mergeCell ref="B136:C136"/>
    <mergeCell ref="B137:C137"/>
    <mergeCell ref="B138:C138"/>
    <mergeCell ref="A139:C139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A142:D142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</mergeCells>
  <pageMargins left="0.51181102362204722" right="0.51181102362204722" top="0.78740157480314965" bottom="0.78740157480314965" header="0.31496062992125984" footer="0.31496062992125984"/>
  <pageSetup paperSize="9" scale="75" fitToHeight="4" orientation="portrait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2"/>
  <sheetViews>
    <sheetView showGridLines="0" view="pageBreakPreview" topLeftCell="A113" zoomScale="90" zoomScaleNormal="85" zoomScaleSheetLayoutView="90" workbookViewId="0">
      <selection activeCell="C105" sqref="C105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6" width="0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79" t="s">
        <v>187</v>
      </c>
      <c r="B7" s="179"/>
      <c r="C7" s="190" t="s">
        <v>180</v>
      </c>
      <c r="D7" s="190"/>
    </row>
    <row r="8" spans="1:4">
      <c r="A8" s="179" t="s">
        <v>2</v>
      </c>
      <c r="B8" s="179"/>
      <c r="C8" s="191" t="s">
        <v>227</v>
      </c>
      <c r="D8" s="191"/>
    </row>
    <row r="9" spans="1:4">
      <c r="A9" s="4"/>
      <c r="B9" s="4"/>
      <c r="C9" s="4"/>
      <c r="D9" s="4"/>
    </row>
    <row r="10" spans="1:4" ht="15">
      <c r="A10" s="192" t="s">
        <v>3</v>
      </c>
      <c r="B10" s="192"/>
      <c r="C10" s="192"/>
      <c r="D10" s="192"/>
    </row>
    <row r="11" spans="1:4" ht="15">
      <c r="A11" s="180" t="s">
        <v>4</v>
      </c>
      <c r="B11" s="180"/>
      <c r="C11" s="5" t="s">
        <v>5</v>
      </c>
      <c r="D11" s="5" t="s">
        <v>6</v>
      </c>
    </row>
    <row r="12" spans="1:4">
      <c r="A12" s="196" t="s">
        <v>167</v>
      </c>
      <c r="B12" s="197"/>
      <c r="C12" s="68" t="s">
        <v>7</v>
      </c>
      <c r="D12" s="69">
        <v>22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79" t="s">
        <v>9</v>
      </c>
      <c r="C15" s="179"/>
      <c r="D15" s="8">
        <v>44060</v>
      </c>
    </row>
    <row r="16" spans="1:4" ht="15">
      <c r="A16" s="62" t="s">
        <v>10</v>
      </c>
      <c r="B16" s="179" t="s">
        <v>11</v>
      </c>
      <c r="C16" s="179"/>
      <c r="D16" s="9" t="s">
        <v>12</v>
      </c>
    </row>
    <row r="17" spans="1:4">
      <c r="A17" s="62" t="s">
        <v>13</v>
      </c>
      <c r="B17" s="179" t="s">
        <v>14</v>
      </c>
      <c r="C17" s="179"/>
      <c r="D17" s="10">
        <v>2019</v>
      </c>
    </row>
    <row r="18" spans="1:4">
      <c r="A18" s="62" t="s">
        <v>15</v>
      </c>
      <c r="B18" s="155" t="s">
        <v>16</v>
      </c>
      <c r="C18" s="157"/>
      <c r="D18" s="10" t="s">
        <v>235</v>
      </c>
    </row>
    <row r="19" spans="1:4">
      <c r="A19" s="62" t="s">
        <v>17</v>
      </c>
      <c r="B19" s="179" t="s">
        <v>18</v>
      </c>
      <c r="C19" s="179"/>
      <c r="D19" s="11">
        <v>12</v>
      </c>
    </row>
    <row r="20" spans="1:4">
      <c r="A20" s="1"/>
      <c r="B20" s="1"/>
      <c r="C20" s="12"/>
      <c r="D20" s="1"/>
    </row>
    <row r="21" spans="1:4" ht="15">
      <c r="A21" s="159" t="s">
        <v>19</v>
      </c>
      <c r="B21" s="159"/>
      <c r="C21" s="159"/>
      <c r="D21" s="159"/>
    </row>
    <row r="22" spans="1:4" ht="15">
      <c r="A22" s="180" t="s">
        <v>20</v>
      </c>
      <c r="B22" s="180"/>
      <c r="C22" s="180"/>
      <c r="D22" s="180"/>
    </row>
    <row r="23" spans="1:4">
      <c r="A23" s="62">
        <v>1</v>
      </c>
      <c r="B23" s="179" t="s">
        <v>21</v>
      </c>
      <c r="C23" s="179"/>
      <c r="D23" s="13" t="s">
        <v>161</v>
      </c>
    </row>
    <row r="24" spans="1:4">
      <c r="A24" s="62">
        <v>2</v>
      </c>
      <c r="B24" s="179" t="s">
        <v>22</v>
      </c>
      <c r="C24" s="179"/>
      <c r="D24" s="11" t="s">
        <v>108</v>
      </c>
    </row>
    <row r="25" spans="1:4">
      <c r="A25" s="62">
        <v>3</v>
      </c>
      <c r="B25" s="179" t="s">
        <v>23</v>
      </c>
      <c r="C25" s="179"/>
      <c r="D25" s="14">
        <v>8483</v>
      </c>
    </row>
    <row r="26" spans="1:4" ht="39.75" customHeight="1">
      <c r="A26" s="62">
        <v>4</v>
      </c>
      <c r="B26" s="179" t="s">
        <v>24</v>
      </c>
      <c r="C26" s="179"/>
      <c r="D26" s="11" t="s">
        <v>164</v>
      </c>
    </row>
    <row r="27" spans="1:4">
      <c r="A27" s="62">
        <v>5</v>
      </c>
      <c r="B27" s="179" t="s">
        <v>25</v>
      </c>
      <c r="C27" s="179"/>
      <c r="D27" s="15">
        <v>43890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59" t="s">
        <v>26</v>
      </c>
      <c r="B30" s="159"/>
      <c r="C30" s="159"/>
      <c r="D30" s="159"/>
    </row>
    <row r="31" spans="1:4" ht="15">
      <c r="A31" s="57">
        <v>1</v>
      </c>
      <c r="B31" s="180" t="s">
        <v>27</v>
      </c>
      <c r="C31" s="180"/>
      <c r="D31" s="57" t="s">
        <v>28</v>
      </c>
    </row>
    <row r="32" spans="1:4">
      <c r="A32" s="16" t="s">
        <v>8</v>
      </c>
      <c r="B32" s="179" t="s">
        <v>29</v>
      </c>
      <c r="C32" s="179"/>
      <c r="D32" s="17">
        <f>'Profissionais e Salários'!F3</f>
        <v>11289.32</v>
      </c>
    </row>
    <row r="33" spans="1:6">
      <c r="A33" s="16" t="s">
        <v>10</v>
      </c>
      <c r="B33" s="179" t="s">
        <v>30</v>
      </c>
      <c r="C33" s="179"/>
      <c r="D33" s="70">
        <v>0</v>
      </c>
    </row>
    <row r="34" spans="1:6" ht="15">
      <c r="A34" s="181" t="s">
        <v>31</v>
      </c>
      <c r="B34" s="182"/>
      <c r="C34" s="183"/>
      <c r="D34" s="18">
        <f>SUM(D32:D33)</f>
        <v>11289.32</v>
      </c>
    </row>
    <row r="35" spans="1:6" ht="33.75" customHeight="1">
      <c r="A35" s="184" t="s">
        <v>188</v>
      </c>
      <c r="B35" s="185"/>
      <c r="C35" s="185"/>
      <c r="D35" s="185"/>
    </row>
    <row r="36" spans="1:6" ht="15">
      <c r="A36" s="186"/>
      <c r="B36" s="187"/>
      <c r="C36" s="187"/>
      <c r="D36" s="187"/>
    </row>
    <row r="37" spans="1:6" ht="15">
      <c r="A37" s="186" t="s">
        <v>32</v>
      </c>
      <c r="B37" s="187"/>
      <c r="C37" s="187"/>
      <c r="D37" s="187"/>
    </row>
    <row r="38" spans="1:6" ht="24.75" customHeight="1">
      <c r="A38" s="143" t="s">
        <v>33</v>
      </c>
      <c r="B38" s="144"/>
      <c r="C38" s="144"/>
      <c r="D38" s="144"/>
    </row>
    <row r="39" spans="1:6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6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940.40035599999999</v>
      </c>
    </row>
    <row r="41" spans="1:6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313.59222222222218</v>
      </c>
    </row>
    <row r="42" spans="1:6" ht="15">
      <c r="A42" s="136" t="s">
        <v>37</v>
      </c>
      <c r="B42" s="136"/>
      <c r="C42" s="23">
        <f>SUM(C40:C41)</f>
        <v>0.11107777777777778</v>
      </c>
      <c r="D42" s="24">
        <f>SUM(D40:D41)</f>
        <v>1253.9925782222222</v>
      </c>
    </row>
    <row r="43" spans="1:6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436.38941722133336</v>
      </c>
    </row>
    <row r="44" spans="1:6" ht="15">
      <c r="A44" s="136" t="s">
        <v>39</v>
      </c>
      <c r="B44" s="136"/>
      <c r="C44" s="23">
        <f>SUM(C42:C43)</f>
        <v>0.14973284444444446</v>
      </c>
      <c r="D44" s="24">
        <f>SUM(D42:D43)</f>
        <v>1690.3819954435555</v>
      </c>
    </row>
    <row r="45" spans="1:6" ht="58.5" customHeight="1">
      <c r="A45" s="160" t="s">
        <v>191</v>
      </c>
      <c r="B45" s="161"/>
      <c r="C45" s="161"/>
      <c r="D45" s="162"/>
      <c r="F45" s="71"/>
    </row>
    <row r="46" spans="1:6" ht="34.5" customHeight="1">
      <c r="A46" s="163" t="s">
        <v>192</v>
      </c>
      <c r="B46" s="164"/>
      <c r="C46" s="164"/>
      <c r="D46" s="165"/>
    </row>
    <row r="47" spans="1:6" ht="81" customHeight="1">
      <c r="A47" s="166" t="s">
        <v>193</v>
      </c>
      <c r="B47" s="167"/>
      <c r="C47" s="167"/>
      <c r="D47" s="168"/>
    </row>
    <row r="48" spans="1:6" ht="15">
      <c r="A48" s="60"/>
      <c r="B48" s="61"/>
      <c r="C48" s="61"/>
      <c r="D48" s="61"/>
    </row>
    <row r="49" spans="1:4" ht="35.25" customHeight="1">
      <c r="A49" s="158" t="s">
        <v>40</v>
      </c>
      <c r="B49" s="159"/>
      <c r="C49" s="159"/>
      <c r="D49" s="159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2257.864</v>
      </c>
    </row>
    <row r="52" spans="1:4">
      <c r="A52" s="26" t="s">
        <v>10</v>
      </c>
      <c r="B52" s="27" t="s">
        <v>44</v>
      </c>
      <c r="C52" s="28">
        <f>Coordenador!C52</f>
        <v>2.5000000000000001E-2</v>
      </c>
      <c r="D52" s="29">
        <f>D34*C52</f>
        <v>282.233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112.89319999999999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169.3398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112.89319999999999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67.735919999999993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22.57864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903.14559999999994</v>
      </c>
    </row>
    <row r="59" spans="1:4" ht="15">
      <c r="A59" s="169" t="s">
        <v>54</v>
      </c>
      <c r="B59" s="169"/>
      <c r="C59" s="31">
        <f>SUM(C51:C58)</f>
        <v>0.34800000000000003</v>
      </c>
      <c r="D59" s="32">
        <f>SUM(D51:D58)</f>
        <v>3928.6833600000004</v>
      </c>
    </row>
    <row r="60" spans="1:4" ht="35.25" customHeight="1">
      <c r="A60" s="160" t="s">
        <v>194</v>
      </c>
      <c r="B60" s="161"/>
      <c r="C60" s="161"/>
      <c r="D60" s="162"/>
    </row>
    <row r="61" spans="1:4" ht="35.25" customHeight="1">
      <c r="A61" s="163" t="s">
        <v>195</v>
      </c>
      <c r="B61" s="164"/>
      <c r="C61" s="164"/>
      <c r="D61" s="165"/>
    </row>
    <row r="62" spans="1:4" ht="35.25" customHeight="1">
      <c r="A62" s="170" t="s">
        <v>196</v>
      </c>
      <c r="B62" s="167"/>
      <c r="C62" s="167"/>
      <c r="D62" s="168"/>
    </row>
    <row r="63" spans="1:4" ht="15">
      <c r="A63" s="61"/>
      <c r="B63" s="61"/>
      <c r="C63" s="61"/>
      <c r="D63" s="61"/>
    </row>
    <row r="64" spans="1:4" ht="20.25" customHeight="1">
      <c r="A64" s="158" t="s">
        <v>55</v>
      </c>
      <c r="B64" s="159"/>
      <c r="C64" s="159"/>
      <c r="D64" s="159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Coordenador!C66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100">
        <f>Coordenador!C67</f>
        <v>22.400000000000002</v>
      </c>
      <c r="D67" s="82">
        <f>C67*22</f>
        <v>492.80000000000007</v>
      </c>
    </row>
    <row r="68" spans="1:4" ht="29.25">
      <c r="A68" s="62" t="s">
        <v>13</v>
      </c>
      <c r="B68" s="33" t="s">
        <v>211</v>
      </c>
      <c r="C68" s="173">
        <f>663.44*0.2</f>
        <v>132.68800000000002</v>
      </c>
      <c r="D68" s="174"/>
    </row>
    <row r="69" spans="1:4" ht="28.5">
      <c r="A69" s="62" t="s">
        <v>15</v>
      </c>
      <c r="B69" s="33" t="s">
        <v>197</v>
      </c>
      <c r="C69" s="175">
        <v>0</v>
      </c>
      <c r="D69" s="176"/>
    </row>
    <row r="70" spans="1:4" ht="28.5">
      <c r="A70" s="62" t="s">
        <v>17</v>
      </c>
      <c r="B70" s="33" t="s">
        <v>197</v>
      </c>
      <c r="C70" s="173">
        <v>0</v>
      </c>
      <c r="D70" s="174"/>
    </row>
    <row r="71" spans="1:4" ht="38.25" customHeight="1">
      <c r="A71" s="62" t="s">
        <v>48</v>
      </c>
      <c r="B71" s="33" t="s">
        <v>197</v>
      </c>
      <c r="C71" s="177">
        <v>0</v>
      </c>
      <c r="D71" s="178"/>
    </row>
    <row r="72" spans="1:4" ht="15">
      <c r="A72" s="34"/>
      <c r="B72" s="55" t="s">
        <v>60</v>
      </c>
      <c r="C72" s="171">
        <f>D66+D67+C68+C69+C70+C71</f>
        <v>625.48800000000006</v>
      </c>
      <c r="D72" s="172"/>
    </row>
    <row r="73" spans="1:4" ht="36" customHeight="1">
      <c r="A73" s="188" t="s">
        <v>212</v>
      </c>
      <c r="B73" s="189"/>
      <c r="C73" s="189"/>
      <c r="D73" s="189"/>
    </row>
    <row r="74" spans="1:4">
      <c r="A74" s="153"/>
      <c r="B74" s="154"/>
      <c r="C74" s="154"/>
      <c r="D74" s="154"/>
    </row>
    <row r="75" spans="1:4" ht="36.75" customHeight="1">
      <c r="A75" s="151" t="s">
        <v>61</v>
      </c>
      <c r="B75" s="152"/>
      <c r="C75" s="152"/>
      <c r="D75" s="152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1690.3819954435555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3928.6833600000004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625.48800000000006</v>
      </c>
    </row>
    <row r="80" spans="1:4" ht="15">
      <c r="A80" s="136" t="s">
        <v>63</v>
      </c>
      <c r="B80" s="136"/>
      <c r="C80" s="38" t="s">
        <v>0</v>
      </c>
      <c r="D80" s="18">
        <f>SUM(D77:D79)</f>
        <v>6244.553355443556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51" t="s">
        <v>64</v>
      </c>
      <c r="B83" s="152"/>
      <c r="C83" s="152"/>
      <c r="D83" s="152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0</v>
      </c>
      <c r="D85" s="14">
        <f t="shared" ref="D85:D90" si="0">D$34*C85</f>
        <v>0</v>
      </c>
    </row>
    <row r="86" spans="1:4" ht="49.5">
      <c r="A86" s="54" t="s">
        <v>10</v>
      </c>
      <c r="B86" s="105" t="s">
        <v>223</v>
      </c>
      <c r="C86" s="41">
        <v>0</v>
      </c>
      <c r="D86" s="14">
        <f t="shared" si="0"/>
        <v>0</v>
      </c>
    </row>
    <row r="87" spans="1:4" ht="62.25">
      <c r="A87" s="54" t="s">
        <v>13</v>
      </c>
      <c r="B87" s="105" t="s">
        <v>224</v>
      </c>
      <c r="C87" s="41">
        <v>0</v>
      </c>
      <c r="D87" s="14">
        <f t="shared" si="0"/>
        <v>0</v>
      </c>
    </row>
    <row r="88" spans="1:4">
      <c r="A88" s="54" t="s">
        <v>15</v>
      </c>
      <c r="B88" s="105" t="s">
        <v>67</v>
      </c>
      <c r="C88" s="41">
        <v>0</v>
      </c>
      <c r="D88" s="14">
        <f t="shared" si="0"/>
        <v>0</v>
      </c>
    </row>
    <row r="89" spans="1:4" ht="62.25">
      <c r="A89" s="54" t="s">
        <v>17</v>
      </c>
      <c r="B89" s="105" t="s">
        <v>225</v>
      </c>
      <c r="C89" s="41">
        <v>0</v>
      </c>
      <c r="D89" s="14">
        <f t="shared" si="0"/>
        <v>0</v>
      </c>
    </row>
    <row r="90" spans="1:4" ht="62.25">
      <c r="A90" s="54" t="s">
        <v>48</v>
      </c>
      <c r="B90" s="105" t="s">
        <v>226</v>
      </c>
      <c r="C90" s="41">
        <v>0</v>
      </c>
      <c r="D90" s="14">
        <f t="shared" si="0"/>
        <v>0</v>
      </c>
    </row>
    <row r="91" spans="1:4" ht="15">
      <c r="A91" s="136" t="s">
        <v>68</v>
      </c>
      <c r="B91" s="136"/>
      <c r="C91" s="51">
        <f>SUM(C85:C90)</f>
        <v>0</v>
      </c>
      <c r="D91" s="18">
        <f>SUM(D85:D90)</f>
        <v>0</v>
      </c>
    </row>
    <row r="92" spans="1:4" ht="15">
      <c r="A92" s="60"/>
      <c r="B92" s="61"/>
      <c r="C92" s="61"/>
      <c r="D92" s="61"/>
    </row>
    <row r="93" spans="1:4" ht="15">
      <c r="A93" s="151" t="s">
        <v>69</v>
      </c>
      <c r="B93" s="152"/>
      <c r="C93" s="152"/>
      <c r="D93" s="152"/>
    </row>
    <row r="94" spans="1:4">
      <c r="A94" s="4"/>
      <c r="B94" s="4"/>
      <c r="C94" s="4"/>
      <c r="D94" s="4"/>
    </row>
    <row r="95" spans="1:4" ht="63.75" customHeight="1">
      <c r="A95" s="155" t="s">
        <v>198</v>
      </c>
      <c r="B95" s="156"/>
      <c r="C95" s="156"/>
      <c r="D95" s="157"/>
    </row>
    <row r="96" spans="1:4" ht="15">
      <c r="A96" s="58"/>
      <c r="B96" s="59"/>
      <c r="C96" s="59"/>
      <c r="D96" s="59"/>
    </row>
    <row r="97" spans="1:4" ht="39" customHeight="1">
      <c r="A97" s="151" t="s">
        <v>70</v>
      </c>
      <c r="B97" s="152"/>
      <c r="C97" s="152"/>
      <c r="D97" s="152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1123.7054629629627</v>
      </c>
    </row>
    <row r="100" spans="1:4">
      <c r="A100" s="54" t="s">
        <v>10</v>
      </c>
      <c r="B100" s="35" t="s">
        <v>73</v>
      </c>
      <c r="C100" s="108">
        <v>0</v>
      </c>
      <c r="D100" s="14">
        <f t="shared" si="1"/>
        <v>0</v>
      </c>
    </row>
    <row r="101" spans="1:4">
      <c r="A101" s="54" t="s">
        <v>13</v>
      </c>
      <c r="B101" s="35" t="s">
        <v>74</v>
      </c>
      <c r="C101" s="108">
        <v>0</v>
      </c>
      <c r="D101" s="14">
        <f t="shared" si="1"/>
        <v>0</v>
      </c>
    </row>
    <row r="102" spans="1:4" ht="28.5">
      <c r="A102" s="54" t="s">
        <v>15</v>
      </c>
      <c r="B102" s="35" t="s">
        <v>75</v>
      </c>
      <c r="C102" s="108">
        <v>0</v>
      </c>
      <c r="D102" s="14">
        <f t="shared" si="1"/>
        <v>0</v>
      </c>
    </row>
    <row r="103" spans="1:4" ht="28.5">
      <c r="A103" s="54" t="s">
        <v>17</v>
      </c>
      <c r="B103" s="35" t="s">
        <v>76</v>
      </c>
      <c r="C103" s="108">
        <v>0</v>
      </c>
      <c r="D103" s="14">
        <f t="shared" si="1"/>
        <v>0</v>
      </c>
    </row>
    <row r="104" spans="1:4">
      <c r="A104" s="54" t="s">
        <v>48</v>
      </c>
      <c r="B104" s="35" t="s">
        <v>77</v>
      </c>
      <c r="C104" s="108">
        <v>0</v>
      </c>
      <c r="D104" s="14">
        <f t="shared" si="1"/>
        <v>0</v>
      </c>
    </row>
    <row r="105" spans="1:4" ht="15">
      <c r="A105" s="136" t="s">
        <v>78</v>
      </c>
      <c r="B105" s="136"/>
      <c r="C105" s="44">
        <f>SUM(C99:C104)</f>
        <v>9.9537037037037021E-2</v>
      </c>
      <c r="D105" s="18">
        <f>SUM(D99:D104)</f>
        <v>1123.7054629629627</v>
      </c>
    </row>
    <row r="106" spans="1:4" ht="15">
      <c r="A106" s="60"/>
      <c r="B106" s="61"/>
      <c r="C106" s="61"/>
      <c r="D106" s="61"/>
    </row>
    <row r="107" spans="1:4" ht="48.75" customHeight="1">
      <c r="A107" s="158" t="s">
        <v>79</v>
      </c>
      <c r="B107" s="159"/>
      <c r="C107" s="159"/>
      <c r="D107" s="159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9.9537037037037021E-2</v>
      </c>
      <c r="D109" s="37">
        <f>D105</f>
        <v>1123.7054629629627</v>
      </c>
    </row>
    <row r="110" spans="1:4" ht="15">
      <c r="A110" s="136" t="s">
        <v>82</v>
      </c>
      <c r="B110" s="136"/>
      <c r="C110" s="38" t="s">
        <v>0</v>
      </c>
      <c r="D110" s="18">
        <f>SUM(D109:D109)</f>
        <v>1123.7054629629627</v>
      </c>
    </row>
    <row r="111" spans="1:4" ht="15">
      <c r="A111" s="60"/>
      <c r="B111" s="61"/>
      <c r="C111" s="61"/>
      <c r="D111" s="61"/>
    </row>
    <row r="112" spans="1:4" ht="15">
      <c r="A112" s="151" t="s">
        <v>83</v>
      </c>
      <c r="B112" s="152"/>
      <c r="C112" s="152"/>
      <c r="D112" s="152"/>
    </row>
    <row r="113" spans="1:4" ht="15">
      <c r="A113" s="57">
        <v>5</v>
      </c>
      <c r="B113" s="139" t="s">
        <v>84</v>
      </c>
      <c r="C113" s="139"/>
      <c r="D113" s="57" t="s">
        <v>28</v>
      </c>
    </row>
    <row r="114" spans="1:4">
      <c r="A114" s="54" t="s">
        <v>8</v>
      </c>
      <c r="B114" s="140" t="s">
        <v>85</v>
      </c>
      <c r="C114" s="140"/>
      <c r="D114" s="37"/>
    </row>
    <row r="115" spans="1:4">
      <c r="A115" s="54" t="s">
        <v>10</v>
      </c>
      <c r="B115" s="140" t="s">
        <v>86</v>
      </c>
      <c r="C115" s="140"/>
      <c r="D115" s="37"/>
    </row>
    <row r="116" spans="1:4">
      <c r="A116" s="54" t="s">
        <v>13</v>
      </c>
      <c r="B116" s="140" t="s">
        <v>30</v>
      </c>
      <c r="C116" s="140"/>
      <c r="D116" s="37"/>
    </row>
    <row r="117" spans="1:4" ht="15">
      <c r="A117" s="34"/>
      <c r="B117" s="136" t="s">
        <v>87</v>
      </c>
      <c r="C117" s="136"/>
      <c r="D117" s="18">
        <f>SUM(D114:D116)</f>
        <v>0</v>
      </c>
    </row>
    <row r="118" spans="1:4" ht="15">
      <c r="A118" s="141" t="s">
        <v>200</v>
      </c>
      <c r="B118" s="142"/>
      <c r="C118" s="142"/>
      <c r="D118" s="142"/>
    </row>
    <row r="119" spans="1:4" ht="15">
      <c r="A119" s="143"/>
      <c r="B119" s="144"/>
      <c r="C119" s="144"/>
      <c r="D119" s="144"/>
    </row>
    <row r="120" spans="1:4" ht="15">
      <c r="A120" s="145" t="s">
        <v>88</v>
      </c>
      <c r="B120" s="145"/>
      <c r="C120" s="145"/>
      <c r="D120" s="145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0</v>
      </c>
      <c r="D122" s="45">
        <f>(D34+D80+D91+D110+D117)*C122</f>
        <v>0</v>
      </c>
    </row>
    <row r="123" spans="1:4">
      <c r="A123" s="16" t="s">
        <v>10</v>
      </c>
      <c r="B123" s="3" t="s">
        <v>91</v>
      </c>
      <c r="C123" s="43">
        <f>Coordenador!C123</f>
        <v>0</v>
      </c>
      <c r="D123" s="45">
        <f>(D34+D80+D91+D110+D117+D122)*C123</f>
        <v>0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1944.8712902579239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160.69911084758266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754.04967397711869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1030.1225054332224</v>
      </c>
    </row>
    <row r="128" spans="1:4" ht="15">
      <c r="A128" s="34"/>
      <c r="B128" s="55" t="s">
        <v>96</v>
      </c>
      <c r="C128" s="44"/>
      <c r="D128" s="18">
        <f>D122+D123+D124</f>
        <v>1944.8712902579239</v>
      </c>
    </row>
    <row r="129" spans="1:4" ht="27" customHeight="1">
      <c r="A129" s="146" t="s">
        <v>201</v>
      </c>
      <c r="B129" s="147"/>
      <c r="C129" s="147"/>
      <c r="D129" s="147"/>
    </row>
    <row r="130" spans="1:4" ht="35.25" customHeight="1">
      <c r="A130" s="148" t="s">
        <v>202</v>
      </c>
      <c r="B130" s="149"/>
      <c r="C130" s="149"/>
      <c r="D130" s="149"/>
    </row>
    <row r="131" spans="1:4">
      <c r="A131" s="49"/>
      <c r="B131" s="49"/>
      <c r="C131" s="49"/>
      <c r="D131" s="49"/>
    </row>
    <row r="132" spans="1:4" ht="18.75" customHeight="1">
      <c r="A132" s="150" t="s">
        <v>97</v>
      </c>
      <c r="B132" s="150"/>
      <c r="C132" s="150"/>
      <c r="D132" s="150"/>
    </row>
    <row r="133" spans="1:4" ht="15">
      <c r="A133" s="34"/>
      <c r="B133" s="138" t="s">
        <v>98</v>
      </c>
      <c r="C133" s="138"/>
      <c r="D133" s="56" t="s">
        <v>99</v>
      </c>
    </row>
    <row r="134" spans="1:4">
      <c r="A134" s="50" t="s">
        <v>8</v>
      </c>
      <c r="B134" s="137" t="s">
        <v>100</v>
      </c>
      <c r="C134" s="137"/>
      <c r="D134" s="37">
        <f>D34</f>
        <v>11289.32</v>
      </c>
    </row>
    <row r="135" spans="1:4">
      <c r="A135" s="50" t="s">
        <v>10</v>
      </c>
      <c r="B135" s="137" t="s">
        <v>101</v>
      </c>
      <c r="C135" s="137"/>
      <c r="D135" s="37">
        <f>D80</f>
        <v>6244.553355443556</v>
      </c>
    </row>
    <row r="136" spans="1:4">
      <c r="A136" s="50" t="s">
        <v>13</v>
      </c>
      <c r="B136" s="137" t="s">
        <v>102</v>
      </c>
      <c r="C136" s="137"/>
      <c r="D136" s="37">
        <f>D91</f>
        <v>0</v>
      </c>
    </row>
    <row r="137" spans="1:4">
      <c r="A137" s="50" t="s">
        <v>15</v>
      </c>
      <c r="B137" s="137" t="s">
        <v>103</v>
      </c>
      <c r="C137" s="137"/>
      <c r="D137" s="14">
        <f>D110</f>
        <v>1123.7054629629627</v>
      </c>
    </row>
    <row r="138" spans="1:4">
      <c r="A138" s="50" t="s">
        <v>17</v>
      </c>
      <c r="B138" s="137" t="s">
        <v>104</v>
      </c>
      <c r="C138" s="137"/>
      <c r="D138" s="37">
        <f>D117</f>
        <v>0</v>
      </c>
    </row>
    <row r="139" spans="1:4" ht="15">
      <c r="A139" s="136" t="s">
        <v>105</v>
      </c>
      <c r="B139" s="136"/>
      <c r="C139" s="136"/>
      <c r="D139" s="18">
        <f>SUM(D134:D138)</f>
        <v>18657.57881840652</v>
      </c>
    </row>
    <row r="140" spans="1:4">
      <c r="A140" s="50" t="s">
        <v>48</v>
      </c>
      <c r="B140" s="135" t="s">
        <v>106</v>
      </c>
      <c r="C140" s="135"/>
      <c r="D140" s="37">
        <f>D128</f>
        <v>1944.8712902579239</v>
      </c>
    </row>
    <row r="141" spans="1:4" ht="15">
      <c r="A141" s="136" t="s">
        <v>107</v>
      </c>
      <c r="B141" s="136"/>
      <c r="C141" s="136"/>
      <c r="D141" s="18">
        <f>TRUNC((D139+D140),2)</f>
        <v>20602.45</v>
      </c>
    </row>
    <row r="142" spans="1:4" ht="24.75" customHeight="1">
      <c r="A142" s="195" t="s">
        <v>203</v>
      </c>
      <c r="B142" s="195"/>
      <c r="C142" s="195"/>
      <c r="D142" s="195"/>
    </row>
  </sheetData>
  <sheetProtection selectLockedCells="1"/>
  <mergeCells count="78"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</mergeCells>
  <pageMargins left="0.51181102362204722" right="0.51181102362204722" top="0.78740157480314965" bottom="0.78740157480314965" header="0.31496062992125984" footer="0.31496062992125984"/>
  <pageSetup paperSize="9" scale="92" fitToHeight="4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2"/>
  <sheetViews>
    <sheetView showGridLines="0" view="pageBreakPreview" topLeftCell="A97" zoomScaleNormal="85" zoomScaleSheetLayoutView="100" workbookViewId="0">
      <selection activeCell="C101" sqref="C101:C104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7" width="0" style="63" hidden="1" customWidth="1"/>
    <col min="8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79" t="s">
        <v>187</v>
      </c>
      <c r="B7" s="179"/>
      <c r="C7" s="190" t="s">
        <v>180</v>
      </c>
      <c r="D7" s="190"/>
    </row>
    <row r="8" spans="1:4">
      <c r="A8" s="179" t="s">
        <v>2</v>
      </c>
      <c r="B8" s="179"/>
      <c r="C8" s="191" t="s">
        <v>227</v>
      </c>
      <c r="D8" s="191"/>
    </row>
    <row r="9" spans="1:4">
      <c r="A9" s="4"/>
      <c r="B9" s="4"/>
      <c r="C9" s="4"/>
      <c r="D9" s="4"/>
    </row>
    <row r="10" spans="1:4" ht="15">
      <c r="A10" s="192" t="s">
        <v>3</v>
      </c>
      <c r="B10" s="192"/>
      <c r="C10" s="192"/>
      <c r="D10" s="192"/>
    </row>
    <row r="11" spans="1:4" ht="15">
      <c r="A11" s="180" t="s">
        <v>4</v>
      </c>
      <c r="B11" s="180"/>
      <c r="C11" s="5" t="s">
        <v>5</v>
      </c>
      <c r="D11" s="5" t="s">
        <v>6</v>
      </c>
    </row>
    <row r="12" spans="1:4">
      <c r="A12" s="196" t="s">
        <v>168</v>
      </c>
      <c r="B12" s="197"/>
      <c r="C12" s="68" t="s">
        <v>7</v>
      </c>
      <c r="D12" s="69">
        <v>2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79" t="s">
        <v>9</v>
      </c>
      <c r="C15" s="179"/>
      <c r="D15" s="8">
        <v>44060</v>
      </c>
    </row>
    <row r="16" spans="1:4" ht="15">
      <c r="A16" s="62" t="s">
        <v>10</v>
      </c>
      <c r="B16" s="179" t="s">
        <v>11</v>
      </c>
      <c r="C16" s="179"/>
      <c r="D16" s="9" t="s">
        <v>12</v>
      </c>
    </row>
    <row r="17" spans="1:4">
      <c r="A17" s="62" t="s">
        <v>13</v>
      </c>
      <c r="B17" s="179" t="s">
        <v>14</v>
      </c>
      <c r="C17" s="179"/>
      <c r="D17" s="10" t="s">
        <v>0</v>
      </c>
    </row>
    <row r="18" spans="1:4">
      <c r="A18" s="62" t="s">
        <v>15</v>
      </c>
      <c r="B18" s="155" t="s">
        <v>16</v>
      </c>
      <c r="C18" s="157"/>
      <c r="D18" s="10" t="s">
        <v>0</v>
      </c>
    </row>
    <row r="19" spans="1:4">
      <c r="A19" s="62" t="s">
        <v>17</v>
      </c>
      <c r="B19" s="179" t="s">
        <v>18</v>
      </c>
      <c r="C19" s="179"/>
      <c r="D19" s="11">
        <v>12</v>
      </c>
    </row>
    <row r="20" spans="1:4">
      <c r="A20" s="1"/>
      <c r="B20" s="1"/>
      <c r="C20" s="12"/>
      <c r="D20" s="1"/>
    </row>
    <row r="21" spans="1:4" ht="15">
      <c r="A21" s="159" t="s">
        <v>19</v>
      </c>
      <c r="B21" s="159"/>
      <c r="C21" s="159"/>
      <c r="D21" s="159"/>
    </row>
    <row r="22" spans="1:4" ht="15">
      <c r="A22" s="180" t="s">
        <v>20</v>
      </c>
      <c r="B22" s="180"/>
      <c r="C22" s="180"/>
      <c r="D22" s="180"/>
    </row>
    <row r="23" spans="1:4">
      <c r="A23" s="62">
        <v>1</v>
      </c>
      <c r="B23" s="179" t="s">
        <v>21</v>
      </c>
      <c r="C23" s="179"/>
      <c r="D23" s="13" t="s">
        <v>161</v>
      </c>
    </row>
    <row r="24" spans="1:4">
      <c r="A24" s="62">
        <v>2</v>
      </c>
      <c r="B24" s="179" t="s">
        <v>22</v>
      </c>
      <c r="C24" s="179"/>
      <c r="D24" s="11" t="s">
        <v>110</v>
      </c>
    </row>
    <row r="25" spans="1:4">
      <c r="A25" s="62">
        <v>3</v>
      </c>
      <c r="B25" s="179" t="s">
        <v>23</v>
      </c>
      <c r="C25" s="179"/>
      <c r="D25" s="14">
        <v>5051.12</v>
      </c>
    </row>
    <row r="26" spans="1:4" ht="39.75" customHeight="1">
      <c r="A26" s="62">
        <v>4</v>
      </c>
      <c r="B26" s="179" t="s">
        <v>24</v>
      </c>
      <c r="C26" s="179"/>
      <c r="D26" s="11" t="s">
        <v>169</v>
      </c>
    </row>
    <row r="27" spans="1:4">
      <c r="A27" s="62">
        <v>5</v>
      </c>
      <c r="B27" s="179" t="s">
        <v>25</v>
      </c>
      <c r="C27" s="179"/>
      <c r="D27" s="15" t="s">
        <v>0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59" t="s">
        <v>26</v>
      </c>
      <c r="B30" s="159"/>
      <c r="C30" s="159"/>
      <c r="D30" s="159"/>
    </row>
    <row r="31" spans="1:4" ht="15">
      <c r="A31" s="57">
        <v>1</v>
      </c>
      <c r="B31" s="180" t="s">
        <v>27</v>
      </c>
      <c r="C31" s="180"/>
      <c r="D31" s="57" t="s">
        <v>28</v>
      </c>
    </row>
    <row r="32" spans="1:4">
      <c r="A32" s="16" t="s">
        <v>8</v>
      </c>
      <c r="B32" s="179" t="s">
        <v>29</v>
      </c>
      <c r="C32" s="179"/>
      <c r="D32" s="17">
        <f>'Profissionais e Salários'!F5</f>
        <v>11267.49</v>
      </c>
    </row>
    <row r="33" spans="1:7">
      <c r="A33" s="16" t="s">
        <v>10</v>
      </c>
      <c r="B33" s="179" t="s">
        <v>30</v>
      </c>
      <c r="C33" s="179"/>
      <c r="D33" s="70">
        <v>0</v>
      </c>
    </row>
    <row r="34" spans="1:7" ht="15">
      <c r="A34" s="181" t="s">
        <v>31</v>
      </c>
      <c r="B34" s="182"/>
      <c r="C34" s="183"/>
      <c r="D34" s="18">
        <f>SUM(D32:D33)</f>
        <v>11267.49</v>
      </c>
    </row>
    <row r="35" spans="1:7" ht="33.75" customHeight="1">
      <c r="A35" s="184" t="s">
        <v>188</v>
      </c>
      <c r="B35" s="185"/>
      <c r="C35" s="185"/>
      <c r="D35" s="185"/>
    </row>
    <row r="36" spans="1:7" ht="15">
      <c r="A36" s="186"/>
      <c r="B36" s="187"/>
      <c r="C36" s="187"/>
      <c r="D36" s="187"/>
    </row>
    <row r="37" spans="1:7" ht="15">
      <c r="A37" s="186" t="s">
        <v>32</v>
      </c>
      <c r="B37" s="187"/>
      <c r="C37" s="187"/>
      <c r="D37" s="187"/>
    </row>
    <row r="38" spans="1:7" ht="24.75" customHeight="1">
      <c r="A38" s="143" t="s">
        <v>33</v>
      </c>
      <c r="B38" s="144"/>
      <c r="C38" s="144"/>
      <c r="D38" s="144"/>
    </row>
    <row r="39" spans="1:7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938.58191699999998</v>
      </c>
    </row>
    <row r="41" spans="1:7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312.98583333333329</v>
      </c>
    </row>
    <row r="42" spans="1:7" ht="15">
      <c r="A42" s="136" t="s">
        <v>37</v>
      </c>
      <c r="B42" s="136"/>
      <c r="C42" s="23">
        <f>SUM(C40:C41)</f>
        <v>0.11107777777777778</v>
      </c>
      <c r="D42" s="24">
        <f>SUM(D40:D41)</f>
        <v>1251.5677503333332</v>
      </c>
    </row>
    <row r="43" spans="1:7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435.545577116</v>
      </c>
    </row>
    <row r="44" spans="1:7" ht="15">
      <c r="A44" s="136" t="s">
        <v>39</v>
      </c>
      <c r="B44" s="136"/>
      <c r="C44" s="23">
        <f>SUM(C42:C43)</f>
        <v>0.14973284444444446</v>
      </c>
      <c r="D44" s="24">
        <f>SUM(D42:D43)</f>
        <v>1687.1133274493332</v>
      </c>
    </row>
    <row r="45" spans="1:7" ht="58.5" customHeight="1">
      <c r="A45" s="160" t="s">
        <v>191</v>
      </c>
      <c r="B45" s="161"/>
      <c r="C45" s="161"/>
      <c r="D45" s="162"/>
      <c r="G45" s="71"/>
    </row>
    <row r="46" spans="1:7" ht="34.5" customHeight="1">
      <c r="A46" s="163" t="s">
        <v>192</v>
      </c>
      <c r="B46" s="164"/>
      <c r="C46" s="164"/>
      <c r="D46" s="165"/>
    </row>
    <row r="47" spans="1:7" ht="81" customHeight="1">
      <c r="A47" s="166" t="s">
        <v>193</v>
      </c>
      <c r="B47" s="167"/>
      <c r="C47" s="167"/>
      <c r="D47" s="168"/>
    </row>
    <row r="48" spans="1:7" ht="15">
      <c r="A48" s="60"/>
      <c r="B48" s="61"/>
      <c r="C48" s="61"/>
      <c r="D48" s="61"/>
    </row>
    <row r="49" spans="1:4" ht="35.25" customHeight="1">
      <c r="A49" s="158" t="s">
        <v>40</v>
      </c>
      <c r="B49" s="159"/>
      <c r="C49" s="159"/>
      <c r="D49" s="159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2253.498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281.68725000000001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112.67489999999999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169.01235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112.67489999999999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67.604939999999999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22.534980000000001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901.39919999999995</v>
      </c>
    </row>
    <row r="59" spans="1:4" ht="15">
      <c r="A59" s="169" t="s">
        <v>54</v>
      </c>
      <c r="B59" s="169"/>
      <c r="C59" s="31">
        <f>SUM(C51:C58)</f>
        <v>0.34800000000000003</v>
      </c>
      <c r="D59" s="32">
        <f>SUM(D51:D58)</f>
        <v>3921.0865199999998</v>
      </c>
    </row>
    <row r="60" spans="1:4" ht="35.25" customHeight="1">
      <c r="A60" s="160" t="s">
        <v>194</v>
      </c>
      <c r="B60" s="161"/>
      <c r="C60" s="161"/>
      <c r="D60" s="162"/>
    </row>
    <row r="61" spans="1:4" ht="35.25" customHeight="1">
      <c r="A61" s="163" t="s">
        <v>195</v>
      </c>
      <c r="B61" s="164"/>
      <c r="C61" s="164"/>
      <c r="D61" s="165"/>
    </row>
    <row r="62" spans="1:4" ht="35.25" customHeight="1">
      <c r="A62" s="170" t="s">
        <v>196</v>
      </c>
      <c r="B62" s="167"/>
      <c r="C62" s="167"/>
      <c r="D62" s="168"/>
    </row>
    <row r="63" spans="1:4" ht="15">
      <c r="A63" s="61"/>
      <c r="B63" s="61"/>
      <c r="C63" s="61"/>
      <c r="D63" s="61"/>
    </row>
    <row r="64" spans="1:4" ht="20.25" customHeight="1">
      <c r="A64" s="158" t="s">
        <v>55</v>
      </c>
      <c r="B64" s="159"/>
      <c r="C64" s="159"/>
      <c r="D64" s="159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'Eng. Pleno'!C66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75">
        <f>'Eng. Pleno'!C67</f>
        <v>22.400000000000002</v>
      </c>
      <c r="D67" s="82">
        <f>C67*22</f>
        <v>492.80000000000007</v>
      </c>
    </row>
    <row r="68" spans="1:4" ht="29.25">
      <c r="A68" s="62" t="s">
        <v>13</v>
      </c>
      <c r="B68" s="33" t="s">
        <v>211</v>
      </c>
      <c r="C68" s="173">
        <f>663.44*0.2</f>
        <v>132.68800000000002</v>
      </c>
      <c r="D68" s="174"/>
    </row>
    <row r="69" spans="1:4" ht="28.5">
      <c r="A69" s="62" t="s">
        <v>15</v>
      </c>
      <c r="B69" s="33" t="s">
        <v>197</v>
      </c>
      <c r="C69" s="175"/>
      <c r="D69" s="176"/>
    </row>
    <row r="70" spans="1:4" ht="28.5">
      <c r="A70" s="62" t="s">
        <v>17</v>
      </c>
      <c r="B70" s="33" t="s">
        <v>197</v>
      </c>
      <c r="C70" s="175"/>
      <c r="D70" s="176"/>
    </row>
    <row r="71" spans="1:4" ht="38.25" customHeight="1">
      <c r="A71" s="62" t="s">
        <v>48</v>
      </c>
      <c r="B71" s="33" t="s">
        <v>197</v>
      </c>
      <c r="C71" s="177"/>
      <c r="D71" s="178"/>
    </row>
    <row r="72" spans="1:4" ht="15">
      <c r="A72" s="34"/>
      <c r="B72" s="55" t="s">
        <v>60</v>
      </c>
      <c r="C72" s="171">
        <f>D66+D67+C68+C69+C70+C71</f>
        <v>625.48800000000006</v>
      </c>
      <c r="D72" s="172"/>
    </row>
    <row r="73" spans="1:4" ht="36" customHeight="1">
      <c r="A73" s="188" t="s">
        <v>212</v>
      </c>
      <c r="B73" s="189"/>
      <c r="C73" s="189"/>
      <c r="D73" s="189"/>
    </row>
    <row r="74" spans="1:4">
      <c r="A74" s="153"/>
      <c r="B74" s="154"/>
      <c r="C74" s="154"/>
      <c r="D74" s="154"/>
    </row>
    <row r="75" spans="1:4" ht="36.75" customHeight="1">
      <c r="A75" s="151" t="s">
        <v>61</v>
      </c>
      <c r="B75" s="152"/>
      <c r="C75" s="152"/>
      <c r="D75" s="152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Coordenador!C77</f>
        <v>0.14973284444444446</v>
      </c>
      <c r="D77" s="37">
        <f>D44</f>
        <v>1687.1133274493332</v>
      </c>
    </row>
    <row r="78" spans="1:4">
      <c r="A78" s="54" t="s">
        <v>41</v>
      </c>
      <c r="B78" s="35" t="s">
        <v>42</v>
      </c>
      <c r="C78" s="36">
        <f>Coordenador!C78</f>
        <v>0.34800000000000003</v>
      </c>
      <c r="D78" s="37">
        <f>D59</f>
        <v>3921.0865199999998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625.48800000000006</v>
      </c>
    </row>
    <row r="80" spans="1:4" ht="15">
      <c r="A80" s="136" t="s">
        <v>63</v>
      </c>
      <c r="B80" s="136"/>
      <c r="C80" s="38" t="s">
        <v>0</v>
      </c>
      <c r="D80" s="18">
        <f>SUM(D77:D79)</f>
        <v>6233.6878474493333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51" t="s">
        <v>64</v>
      </c>
      <c r="B83" s="152"/>
      <c r="C83" s="152"/>
      <c r="D83" s="152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41">
        <v>0</v>
      </c>
      <c r="D85" s="14">
        <f t="shared" ref="D85:D90" si="0">D$34*C85</f>
        <v>0</v>
      </c>
    </row>
    <row r="86" spans="1:4" ht="49.5">
      <c r="A86" s="54" t="s">
        <v>10</v>
      </c>
      <c r="B86" s="105" t="s">
        <v>223</v>
      </c>
      <c r="C86" s="41">
        <v>0</v>
      </c>
      <c r="D86" s="14">
        <f t="shared" si="0"/>
        <v>0</v>
      </c>
    </row>
    <row r="87" spans="1:4" ht="62.25">
      <c r="A87" s="54" t="s">
        <v>13</v>
      </c>
      <c r="B87" s="105" t="s">
        <v>224</v>
      </c>
      <c r="C87" s="41">
        <v>0</v>
      </c>
      <c r="D87" s="14">
        <f t="shared" si="0"/>
        <v>0</v>
      </c>
    </row>
    <row r="88" spans="1:4">
      <c r="A88" s="54" t="s">
        <v>15</v>
      </c>
      <c r="B88" s="105" t="s">
        <v>67</v>
      </c>
      <c r="C88" s="41">
        <v>0</v>
      </c>
      <c r="D88" s="14">
        <f t="shared" si="0"/>
        <v>0</v>
      </c>
    </row>
    <row r="89" spans="1:4" ht="62.25">
      <c r="A89" s="54" t="s">
        <v>17</v>
      </c>
      <c r="B89" s="105" t="s">
        <v>225</v>
      </c>
      <c r="C89" s="41">
        <v>0</v>
      </c>
      <c r="D89" s="14">
        <f t="shared" si="0"/>
        <v>0</v>
      </c>
    </row>
    <row r="90" spans="1:4" ht="62.25">
      <c r="A90" s="54" t="s">
        <v>48</v>
      </c>
      <c r="B90" s="105" t="s">
        <v>226</v>
      </c>
      <c r="C90" s="41">
        <v>0</v>
      </c>
      <c r="D90" s="14">
        <f t="shared" si="0"/>
        <v>0</v>
      </c>
    </row>
    <row r="91" spans="1:4" ht="15">
      <c r="A91" s="136" t="s">
        <v>68</v>
      </c>
      <c r="B91" s="136"/>
      <c r="C91" s="44">
        <f>SUM(C85:C90)</f>
        <v>0</v>
      </c>
      <c r="D91" s="18">
        <f>SUM(D85:D90)</f>
        <v>0</v>
      </c>
    </row>
    <row r="92" spans="1:4" ht="15">
      <c r="A92" s="60"/>
      <c r="B92" s="61"/>
      <c r="C92" s="61"/>
      <c r="D92" s="61"/>
    </row>
    <row r="93" spans="1:4" ht="15">
      <c r="A93" s="151" t="s">
        <v>69</v>
      </c>
      <c r="B93" s="152"/>
      <c r="C93" s="152"/>
      <c r="D93" s="152"/>
    </row>
    <row r="94" spans="1:4">
      <c r="A94" s="4"/>
      <c r="B94" s="4"/>
      <c r="C94" s="4"/>
      <c r="D94" s="4"/>
    </row>
    <row r="95" spans="1:4" ht="63.75" customHeight="1">
      <c r="A95" s="155" t="s">
        <v>198</v>
      </c>
      <c r="B95" s="156"/>
      <c r="C95" s="156"/>
      <c r="D95" s="157"/>
    </row>
    <row r="96" spans="1:4" ht="15">
      <c r="A96" s="58"/>
      <c r="B96" s="59"/>
      <c r="C96" s="59"/>
      <c r="D96" s="59"/>
    </row>
    <row r="97" spans="1:4" ht="39" customHeight="1">
      <c r="A97" s="151" t="s">
        <v>70</v>
      </c>
      <c r="B97" s="152"/>
      <c r="C97" s="152"/>
      <c r="D97" s="152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1121.5325694444443</v>
      </c>
    </row>
    <row r="100" spans="1:4">
      <c r="A100" s="54" t="s">
        <v>10</v>
      </c>
      <c r="B100" s="35" t="s">
        <v>73</v>
      </c>
      <c r="C100" s="108">
        <v>0</v>
      </c>
      <c r="D100" s="14">
        <f t="shared" si="1"/>
        <v>0</v>
      </c>
    </row>
    <row r="101" spans="1:4">
      <c r="A101" s="54" t="s">
        <v>13</v>
      </c>
      <c r="B101" s="35" t="s">
        <v>74</v>
      </c>
      <c r="C101" s="108">
        <v>0</v>
      </c>
      <c r="D101" s="14">
        <f t="shared" si="1"/>
        <v>0</v>
      </c>
    </row>
    <row r="102" spans="1:4" ht="28.5">
      <c r="A102" s="54" t="s">
        <v>15</v>
      </c>
      <c r="B102" s="35" t="s">
        <v>75</v>
      </c>
      <c r="C102" s="108">
        <v>0</v>
      </c>
      <c r="D102" s="14">
        <f t="shared" si="1"/>
        <v>0</v>
      </c>
    </row>
    <row r="103" spans="1:4" ht="28.5">
      <c r="A103" s="54" t="s">
        <v>17</v>
      </c>
      <c r="B103" s="35" t="s">
        <v>76</v>
      </c>
      <c r="C103" s="108">
        <v>0</v>
      </c>
      <c r="D103" s="14">
        <f t="shared" si="1"/>
        <v>0</v>
      </c>
    </row>
    <row r="104" spans="1:4">
      <c r="A104" s="54" t="s">
        <v>48</v>
      </c>
      <c r="B104" s="35" t="s">
        <v>77</v>
      </c>
      <c r="C104" s="108">
        <v>0</v>
      </c>
      <c r="D104" s="14">
        <f t="shared" si="1"/>
        <v>0</v>
      </c>
    </row>
    <row r="105" spans="1:4" ht="15">
      <c r="A105" s="136" t="s">
        <v>78</v>
      </c>
      <c r="B105" s="136"/>
      <c r="C105" s="44">
        <f>SUM(C99:C104)</f>
        <v>9.9537037037037021E-2</v>
      </c>
      <c r="D105" s="18">
        <f>SUM(D99:D104)</f>
        <v>1121.5325694444443</v>
      </c>
    </row>
    <row r="106" spans="1:4" ht="15">
      <c r="A106" s="60"/>
      <c r="B106" s="61"/>
      <c r="C106" s="61"/>
      <c r="D106" s="61"/>
    </row>
    <row r="107" spans="1:4" ht="48.75" customHeight="1">
      <c r="A107" s="158" t="s">
        <v>79</v>
      </c>
      <c r="B107" s="159"/>
      <c r="C107" s="159"/>
      <c r="D107" s="159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9.9537037037037021E-2</v>
      </c>
      <c r="D109" s="37">
        <f>D105</f>
        <v>1121.5325694444443</v>
      </c>
    </row>
    <row r="110" spans="1:4" ht="15">
      <c r="A110" s="136" t="s">
        <v>82</v>
      </c>
      <c r="B110" s="136"/>
      <c r="C110" s="38" t="s">
        <v>0</v>
      </c>
      <c r="D110" s="18">
        <f>SUM(D109:D109)</f>
        <v>1121.5325694444443</v>
      </c>
    </row>
    <row r="111" spans="1:4" ht="15">
      <c r="A111" s="60"/>
      <c r="B111" s="61"/>
      <c r="C111" s="61"/>
      <c r="D111" s="61"/>
    </row>
    <row r="112" spans="1:4" ht="15">
      <c r="A112" s="151" t="s">
        <v>83</v>
      </c>
      <c r="B112" s="152"/>
      <c r="C112" s="152"/>
      <c r="D112" s="152"/>
    </row>
    <row r="113" spans="1:4" ht="15">
      <c r="A113" s="57">
        <v>5</v>
      </c>
      <c r="B113" s="139" t="s">
        <v>84</v>
      </c>
      <c r="C113" s="139"/>
      <c r="D113" s="57" t="s">
        <v>28</v>
      </c>
    </row>
    <row r="114" spans="1:4">
      <c r="A114" s="54" t="s">
        <v>8</v>
      </c>
      <c r="B114" s="140" t="s">
        <v>85</v>
      </c>
      <c r="C114" s="140"/>
      <c r="D114" s="37"/>
    </row>
    <row r="115" spans="1:4">
      <c r="A115" s="54" t="s">
        <v>10</v>
      </c>
      <c r="B115" s="140" t="s">
        <v>86</v>
      </c>
      <c r="C115" s="140"/>
      <c r="D115" s="37"/>
    </row>
    <row r="116" spans="1:4">
      <c r="A116" s="54" t="s">
        <v>13</v>
      </c>
      <c r="B116" s="140" t="s">
        <v>30</v>
      </c>
      <c r="C116" s="140"/>
      <c r="D116" s="37"/>
    </row>
    <row r="117" spans="1:4" ht="15">
      <c r="A117" s="34"/>
      <c r="B117" s="136" t="s">
        <v>87</v>
      </c>
      <c r="C117" s="136"/>
      <c r="D117" s="18">
        <f>SUM(D114:D116)</f>
        <v>0</v>
      </c>
    </row>
    <row r="118" spans="1:4" ht="15">
      <c r="A118" s="141" t="s">
        <v>200</v>
      </c>
      <c r="B118" s="142"/>
      <c r="C118" s="142"/>
      <c r="D118" s="142"/>
    </row>
    <row r="119" spans="1:4" ht="15">
      <c r="A119" s="143"/>
      <c r="B119" s="144"/>
      <c r="C119" s="144"/>
      <c r="D119" s="144"/>
    </row>
    <row r="120" spans="1:4" ht="15">
      <c r="A120" s="145" t="s">
        <v>88</v>
      </c>
      <c r="B120" s="145"/>
      <c r="C120" s="145"/>
      <c r="D120" s="145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0</v>
      </c>
      <c r="D122" s="45">
        <f>(D34+D80+D91+D110+D117)*C122</f>
        <v>0</v>
      </c>
    </row>
    <row r="123" spans="1:4">
      <c r="A123" s="16" t="s">
        <v>10</v>
      </c>
      <c r="B123" s="3" t="s">
        <v>91</v>
      </c>
      <c r="C123" s="43">
        <f>Coordenador!C123</f>
        <v>0</v>
      </c>
      <c r="D123" s="45">
        <f>(D34+D80+D91+D110+D117+D122)*C123</f>
        <v>0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1941.2365982274432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160.39878671794551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752.64046075343663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1028.197350756061</v>
      </c>
    </row>
    <row r="128" spans="1:4" ht="15">
      <c r="A128" s="34"/>
      <c r="B128" s="55" t="s">
        <v>96</v>
      </c>
      <c r="C128" s="44"/>
      <c r="D128" s="18">
        <f>D122+D123+D124</f>
        <v>1941.2365982274432</v>
      </c>
    </row>
    <row r="129" spans="1:4" ht="27" customHeight="1">
      <c r="A129" s="146" t="s">
        <v>201</v>
      </c>
      <c r="B129" s="147"/>
      <c r="C129" s="147"/>
      <c r="D129" s="147"/>
    </row>
    <row r="130" spans="1:4" ht="35.25" customHeight="1">
      <c r="A130" s="148" t="s">
        <v>202</v>
      </c>
      <c r="B130" s="149"/>
      <c r="C130" s="149"/>
      <c r="D130" s="149"/>
    </row>
    <row r="131" spans="1:4">
      <c r="A131" s="49"/>
      <c r="B131" s="49"/>
      <c r="C131" s="49"/>
      <c r="D131" s="49"/>
    </row>
    <row r="132" spans="1:4" ht="18.75" customHeight="1">
      <c r="A132" s="150" t="s">
        <v>97</v>
      </c>
      <c r="B132" s="150"/>
      <c r="C132" s="150"/>
      <c r="D132" s="150"/>
    </row>
    <row r="133" spans="1:4" ht="15">
      <c r="A133" s="34"/>
      <c r="B133" s="138" t="s">
        <v>98</v>
      </c>
      <c r="C133" s="138"/>
      <c r="D133" s="56" t="s">
        <v>99</v>
      </c>
    </row>
    <row r="134" spans="1:4">
      <c r="A134" s="50" t="s">
        <v>8</v>
      </c>
      <c r="B134" s="137" t="s">
        <v>100</v>
      </c>
      <c r="C134" s="137"/>
      <c r="D134" s="37">
        <f>D34</f>
        <v>11267.49</v>
      </c>
    </row>
    <row r="135" spans="1:4">
      <c r="A135" s="50" t="s">
        <v>10</v>
      </c>
      <c r="B135" s="137" t="s">
        <v>101</v>
      </c>
      <c r="C135" s="137"/>
      <c r="D135" s="37">
        <f>D80</f>
        <v>6233.6878474493333</v>
      </c>
    </row>
    <row r="136" spans="1:4">
      <c r="A136" s="50" t="s">
        <v>13</v>
      </c>
      <c r="B136" s="137" t="s">
        <v>102</v>
      </c>
      <c r="C136" s="137"/>
      <c r="D136" s="37">
        <f>D91</f>
        <v>0</v>
      </c>
    </row>
    <row r="137" spans="1:4">
      <c r="A137" s="50" t="s">
        <v>15</v>
      </c>
      <c r="B137" s="137" t="s">
        <v>103</v>
      </c>
      <c r="C137" s="137"/>
      <c r="D137" s="14">
        <f>D110</f>
        <v>1121.5325694444443</v>
      </c>
    </row>
    <row r="138" spans="1:4">
      <c r="A138" s="50" t="s">
        <v>17</v>
      </c>
      <c r="B138" s="137" t="s">
        <v>104</v>
      </c>
      <c r="C138" s="137"/>
      <c r="D138" s="37">
        <f>D117</f>
        <v>0</v>
      </c>
    </row>
    <row r="139" spans="1:4" ht="15">
      <c r="A139" s="136" t="s">
        <v>105</v>
      </c>
      <c r="B139" s="136"/>
      <c r="C139" s="136"/>
      <c r="D139" s="18">
        <f>SUM(D134:D138)</f>
        <v>18622.710416893777</v>
      </c>
    </row>
    <row r="140" spans="1:4">
      <c r="A140" s="50" t="s">
        <v>48</v>
      </c>
      <c r="B140" s="135" t="s">
        <v>106</v>
      </c>
      <c r="C140" s="135"/>
      <c r="D140" s="37">
        <f>D128</f>
        <v>1941.2365982274432</v>
      </c>
    </row>
    <row r="141" spans="1:4" ht="15">
      <c r="A141" s="136" t="s">
        <v>107</v>
      </c>
      <c r="B141" s="136"/>
      <c r="C141" s="136"/>
      <c r="D141" s="18">
        <f>TRUNC((D139+D140),2)</f>
        <v>20563.939999999999</v>
      </c>
    </row>
    <row r="142" spans="1:4" ht="24.75" customHeight="1">
      <c r="A142" s="195" t="s">
        <v>203</v>
      </c>
      <c r="B142" s="195"/>
      <c r="C142" s="195"/>
      <c r="D142" s="195"/>
    </row>
  </sheetData>
  <sheetProtection selectLockedCells="1"/>
  <mergeCells count="78"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</mergeCells>
  <pageMargins left="0.51181102362204722" right="0.51181102362204722" top="0.78740157480314965" bottom="0.78740157480314965" header="0.31496062992125984" footer="0.31496062992125984"/>
  <pageSetup paperSize="9" scale="92" fitToHeight="4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2"/>
  <sheetViews>
    <sheetView showGridLines="0" view="pageBreakPreview" topLeftCell="A109" zoomScaleNormal="85" zoomScaleSheetLayoutView="100" workbookViewId="0">
      <selection activeCell="C100" sqref="C100:C104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5" width="0" style="63" hidden="1" customWidth="1"/>
    <col min="6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79" t="s">
        <v>187</v>
      </c>
      <c r="B7" s="179"/>
      <c r="C7" s="190" t="s">
        <v>180</v>
      </c>
      <c r="D7" s="190"/>
    </row>
    <row r="8" spans="1:4">
      <c r="A8" s="179" t="s">
        <v>2</v>
      </c>
      <c r="B8" s="179"/>
      <c r="C8" s="191" t="s">
        <v>227</v>
      </c>
      <c r="D8" s="191"/>
    </row>
    <row r="9" spans="1:4">
      <c r="A9" s="4"/>
      <c r="B9" s="4"/>
      <c r="C9" s="4"/>
      <c r="D9" s="4"/>
    </row>
    <row r="10" spans="1:4" ht="15">
      <c r="A10" s="192" t="s">
        <v>3</v>
      </c>
      <c r="B10" s="192"/>
      <c r="C10" s="192"/>
      <c r="D10" s="192"/>
    </row>
    <row r="11" spans="1:4" ht="15">
      <c r="A11" s="180" t="s">
        <v>4</v>
      </c>
      <c r="B11" s="180"/>
      <c r="C11" s="5" t="s">
        <v>5</v>
      </c>
      <c r="D11" s="5" t="s">
        <v>6</v>
      </c>
    </row>
    <row r="12" spans="1:4" ht="30.6" customHeight="1">
      <c r="A12" s="198" t="s">
        <v>170</v>
      </c>
      <c r="B12" s="199"/>
      <c r="C12" s="68" t="s">
        <v>7</v>
      </c>
      <c r="D12" s="69">
        <v>1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79" t="s">
        <v>9</v>
      </c>
      <c r="C15" s="179"/>
      <c r="D15" s="8">
        <v>44060</v>
      </c>
    </row>
    <row r="16" spans="1:4" ht="15">
      <c r="A16" s="62" t="s">
        <v>10</v>
      </c>
      <c r="B16" s="179" t="s">
        <v>11</v>
      </c>
      <c r="C16" s="179"/>
      <c r="D16" s="9" t="s">
        <v>12</v>
      </c>
    </row>
    <row r="17" spans="1:4">
      <c r="A17" s="62" t="s">
        <v>13</v>
      </c>
      <c r="B17" s="179" t="s">
        <v>14</v>
      </c>
      <c r="C17" s="179"/>
      <c r="D17" s="10">
        <v>2019</v>
      </c>
    </row>
    <row r="18" spans="1:4">
      <c r="A18" s="62" t="s">
        <v>15</v>
      </c>
      <c r="B18" s="155" t="s">
        <v>16</v>
      </c>
      <c r="C18" s="157"/>
      <c r="D18" s="10" t="s">
        <v>0</v>
      </c>
    </row>
    <row r="19" spans="1:4">
      <c r="A19" s="62" t="s">
        <v>17</v>
      </c>
      <c r="B19" s="179" t="s">
        <v>18</v>
      </c>
      <c r="C19" s="179"/>
      <c r="D19" s="11">
        <v>12</v>
      </c>
    </row>
    <row r="20" spans="1:4">
      <c r="A20" s="1"/>
      <c r="B20" s="1"/>
      <c r="C20" s="12"/>
      <c r="D20" s="1"/>
    </row>
    <row r="21" spans="1:4" ht="15">
      <c r="A21" s="159" t="s">
        <v>19</v>
      </c>
      <c r="B21" s="159"/>
      <c r="C21" s="159"/>
      <c r="D21" s="159"/>
    </row>
    <row r="22" spans="1:4" ht="15">
      <c r="A22" s="180" t="s">
        <v>20</v>
      </c>
      <c r="B22" s="180"/>
      <c r="C22" s="180"/>
      <c r="D22" s="180"/>
    </row>
    <row r="23" spans="1:4">
      <c r="A23" s="62">
        <v>1</v>
      </c>
      <c r="B23" s="179" t="s">
        <v>21</v>
      </c>
      <c r="C23" s="179"/>
      <c r="D23" s="13" t="s">
        <v>161</v>
      </c>
    </row>
    <row r="24" spans="1:4">
      <c r="A24" s="62">
        <v>2</v>
      </c>
      <c r="B24" s="179" t="s">
        <v>22</v>
      </c>
      <c r="C24" s="179"/>
      <c r="D24" s="13" t="s">
        <v>109</v>
      </c>
    </row>
    <row r="25" spans="1:4">
      <c r="A25" s="62">
        <v>3</v>
      </c>
      <c r="B25" s="179" t="s">
        <v>23</v>
      </c>
      <c r="C25" s="179"/>
      <c r="D25" s="53">
        <v>2958.34</v>
      </c>
    </row>
    <row r="26" spans="1:4" ht="39.75" customHeight="1">
      <c r="A26" s="62">
        <v>4</v>
      </c>
      <c r="B26" s="179" t="s">
        <v>24</v>
      </c>
      <c r="C26" s="179"/>
      <c r="D26" s="13" t="s">
        <v>171</v>
      </c>
    </row>
    <row r="27" spans="1:4">
      <c r="A27" s="62">
        <v>5</v>
      </c>
      <c r="B27" s="179" t="s">
        <v>25</v>
      </c>
      <c r="C27" s="179"/>
      <c r="D27" s="15">
        <v>43586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59" t="s">
        <v>26</v>
      </c>
      <c r="B30" s="159"/>
      <c r="C30" s="159"/>
      <c r="D30" s="159"/>
    </row>
    <row r="31" spans="1:4" ht="15">
      <c r="A31" s="57">
        <v>1</v>
      </c>
      <c r="B31" s="180" t="s">
        <v>27</v>
      </c>
      <c r="C31" s="180"/>
      <c r="D31" s="57" t="s">
        <v>28</v>
      </c>
    </row>
    <row r="32" spans="1:4">
      <c r="A32" s="16" t="s">
        <v>8</v>
      </c>
      <c r="B32" s="179" t="s">
        <v>29</v>
      </c>
      <c r="C32" s="179"/>
      <c r="D32" s="17">
        <f>'Profissionais e Salários'!F6</f>
        <v>8211.58</v>
      </c>
    </row>
    <row r="33" spans="1:5">
      <c r="A33" s="16" t="s">
        <v>10</v>
      </c>
      <c r="B33" s="179" t="s">
        <v>30</v>
      </c>
      <c r="C33" s="179"/>
      <c r="D33" s="70">
        <v>0</v>
      </c>
    </row>
    <row r="34" spans="1:5" ht="15">
      <c r="A34" s="181" t="s">
        <v>31</v>
      </c>
      <c r="B34" s="182"/>
      <c r="C34" s="183"/>
      <c r="D34" s="18">
        <f>SUM(D32:D33)</f>
        <v>8211.58</v>
      </c>
    </row>
    <row r="35" spans="1:5" ht="33.75" customHeight="1">
      <c r="A35" s="184" t="s">
        <v>188</v>
      </c>
      <c r="B35" s="185"/>
      <c r="C35" s="185"/>
      <c r="D35" s="185"/>
    </row>
    <row r="36" spans="1:5" ht="15">
      <c r="A36" s="186"/>
      <c r="B36" s="187"/>
      <c r="C36" s="187"/>
      <c r="D36" s="187"/>
    </row>
    <row r="37" spans="1:5" ht="15">
      <c r="A37" s="186" t="s">
        <v>32</v>
      </c>
      <c r="B37" s="187"/>
      <c r="C37" s="187"/>
      <c r="D37" s="187"/>
    </row>
    <row r="38" spans="1:5" ht="24.75" customHeight="1">
      <c r="A38" s="143" t="s">
        <v>33</v>
      </c>
      <c r="B38" s="144"/>
      <c r="C38" s="144"/>
      <c r="D38" s="144"/>
    </row>
    <row r="39" spans="1:5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5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684.02461400000004</v>
      </c>
    </row>
    <row r="41" spans="1:5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228.09944444444443</v>
      </c>
    </row>
    <row r="42" spans="1:5" ht="15">
      <c r="A42" s="136" t="s">
        <v>37</v>
      </c>
      <c r="B42" s="136"/>
      <c r="C42" s="23">
        <f>SUM(C40:C41)</f>
        <v>0.11107777777777778</v>
      </c>
      <c r="D42" s="24">
        <f>SUM(D40:D41)</f>
        <v>912.12405844444447</v>
      </c>
    </row>
    <row r="43" spans="1:5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317.41917233866667</v>
      </c>
    </row>
    <row r="44" spans="1:5" ht="15">
      <c r="A44" s="136" t="s">
        <v>39</v>
      </c>
      <c r="B44" s="136"/>
      <c r="C44" s="23">
        <f>SUM(C42:C43)</f>
        <v>0.14973284444444446</v>
      </c>
      <c r="D44" s="24">
        <f>SUM(D42:D43)</f>
        <v>1229.5432307831111</v>
      </c>
    </row>
    <row r="45" spans="1:5" ht="58.5" customHeight="1">
      <c r="A45" s="160" t="s">
        <v>191</v>
      </c>
      <c r="B45" s="161"/>
      <c r="C45" s="161"/>
      <c r="D45" s="162"/>
      <c r="E45" s="71"/>
    </row>
    <row r="46" spans="1:5" ht="34.5" customHeight="1">
      <c r="A46" s="163" t="s">
        <v>192</v>
      </c>
      <c r="B46" s="164"/>
      <c r="C46" s="164"/>
      <c r="D46" s="165"/>
    </row>
    <row r="47" spans="1:5" ht="81" customHeight="1">
      <c r="A47" s="166" t="s">
        <v>193</v>
      </c>
      <c r="B47" s="167"/>
      <c r="C47" s="167"/>
      <c r="D47" s="168"/>
    </row>
    <row r="48" spans="1:5" ht="15">
      <c r="A48" s="60"/>
      <c r="B48" s="61"/>
      <c r="C48" s="61"/>
      <c r="D48" s="61"/>
    </row>
    <row r="49" spans="1:4" ht="35.25" customHeight="1">
      <c r="A49" s="158" t="s">
        <v>40</v>
      </c>
      <c r="B49" s="159"/>
      <c r="C49" s="159"/>
      <c r="D49" s="159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1642.316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205.2895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82.115800000000007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123.1737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82.115800000000007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49.269480000000001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16.423159999999999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656.92640000000006</v>
      </c>
    </row>
    <row r="59" spans="1:4" ht="15">
      <c r="A59" s="169" t="s">
        <v>54</v>
      </c>
      <c r="B59" s="169"/>
      <c r="C59" s="31">
        <f>SUM(C51:C58)</f>
        <v>0.34800000000000003</v>
      </c>
      <c r="D59" s="32">
        <f>SUM(D51:D58)</f>
        <v>2857.6298399999996</v>
      </c>
    </row>
    <row r="60" spans="1:4" ht="35.25" customHeight="1">
      <c r="A60" s="160" t="s">
        <v>194</v>
      </c>
      <c r="B60" s="161"/>
      <c r="C60" s="161"/>
      <c r="D60" s="162"/>
    </row>
    <row r="61" spans="1:4" ht="35.25" customHeight="1">
      <c r="A61" s="163" t="s">
        <v>195</v>
      </c>
      <c r="B61" s="164"/>
      <c r="C61" s="164"/>
      <c r="D61" s="165"/>
    </row>
    <row r="62" spans="1:4" ht="35.25" customHeight="1">
      <c r="A62" s="170" t="s">
        <v>196</v>
      </c>
      <c r="B62" s="167"/>
      <c r="C62" s="167"/>
      <c r="D62" s="168"/>
    </row>
    <row r="63" spans="1:4" ht="15">
      <c r="A63" s="61"/>
      <c r="B63" s="61"/>
      <c r="C63" s="61"/>
      <c r="D63" s="61"/>
    </row>
    <row r="64" spans="1:4" ht="20.25" customHeight="1">
      <c r="A64" s="158" t="s">
        <v>55</v>
      </c>
      <c r="B64" s="159"/>
      <c r="C64" s="159"/>
      <c r="D64" s="159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Economista!C66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100">
        <f>Economista!C67</f>
        <v>22.400000000000002</v>
      </c>
      <c r="D67" s="82">
        <f>C67*22</f>
        <v>492.80000000000007</v>
      </c>
    </row>
    <row r="68" spans="1:4" ht="29.25">
      <c r="A68" s="62" t="s">
        <v>13</v>
      </c>
      <c r="B68" s="33" t="s">
        <v>211</v>
      </c>
      <c r="C68" s="173">
        <f>663.44*0.2</f>
        <v>132.68800000000002</v>
      </c>
      <c r="D68" s="174"/>
    </row>
    <row r="69" spans="1:4" ht="28.5">
      <c r="A69" s="62" t="s">
        <v>15</v>
      </c>
      <c r="B69" s="33" t="s">
        <v>197</v>
      </c>
      <c r="C69" s="175">
        <v>0</v>
      </c>
      <c r="D69" s="176"/>
    </row>
    <row r="70" spans="1:4" ht="28.5">
      <c r="A70" s="62" t="s">
        <v>17</v>
      </c>
      <c r="B70" s="33" t="s">
        <v>197</v>
      </c>
      <c r="C70" s="175">
        <v>0</v>
      </c>
      <c r="D70" s="176"/>
    </row>
    <row r="71" spans="1:4" ht="38.25" customHeight="1">
      <c r="A71" s="62" t="s">
        <v>48</v>
      </c>
      <c r="B71" s="33" t="s">
        <v>197</v>
      </c>
      <c r="C71" s="177">
        <v>0</v>
      </c>
      <c r="D71" s="178"/>
    </row>
    <row r="72" spans="1:4" ht="15">
      <c r="A72" s="34"/>
      <c r="B72" s="55" t="s">
        <v>60</v>
      </c>
      <c r="C72" s="171">
        <f>D66+D67+C68+C69+C70+C71</f>
        <v>625.48800000000006</v>
      </c>
      <c r="D72" s="172"/>
    </row>
    <row r="73" spans="1:4" ht="36" customHeight="1">
      <c r="A73" s="188" t="s">
        <v>212</v>
      </c>
      <c r="B73" s="189"/>
      <c r="C73" s="189"/>
      <c r="D73" s="189"/>
    </row>
    <row r="74" spans="1:4">
      <c r="A74" s="153"/>
      <c r="B74" s="154"/>
      <c r="C74" s="154"/>
      <c r="D74" s="154"/>
    </row>
    <row r="75" spans="1:4" ht="36.75" customHeight="1">
      <c r="A75" s="151" t="s">
        <v>61</v>
      </c>
      <c r="B75" s="152"/>
      <c r="C75" s="152"/>
      <c r="D75" s="152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1229.5432307831111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2857.6298399999996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625.48800000000006</v>
      </c>
    </row>
    <row r="80" spans="1:4" ht="15">
      <c r="A80" s="136" t="s">
        <v>63</v>
      </c>
      <c r="B80" s="136"/>
      <c r="C80" s="38" t="s">
        <v>0</v>
      </c>
      <c r="D80" s="18">
        <f>SUM(D77:D79)</f>
        <v>4712.6610707831105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51" t="s">
        <v>64</v>
      </c>
      <c r="B83" s="152"/>
      <c r="C83" s="152"/>
      <c r="D83" s="152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108">
        <v>0</v>
      </c>
      <c r="D85" s="14">
        <f t="shared" ref="D85:D90" si="0">D$34*C85</f>
        <v>0</v>
      </c>
    </row>
    <row r="86" spans="1:4" ht="49.5">
      <c r="A86" s="54" t="s">
        <v>10</v>
      </c>
      <c r="B86" s="105" t="s">
        <v>223</v>
      </c>
      <c r="C86" s="108">
        <v>0</v>
      </c>
      <c r="D86" s="14">
        <f t="shared" si="0"/>
        <v>0</v>
      </c>
    </row>
    <row r="87" spans="1:4" ht="62.25">
      <c r="A87" s="54" t="s">
        <v>13</v>
      </c>
      <c r="B87" s="105" t="s">
        <v>224</v>
      </c>
      <c r="C87" s="108">
        <v>0</v>
      </c>
      <c r="D87" s="14">
        <f t="shared" si="0"/>
        <v>0</v>
      </c>
    </row>
    <row r="88" spans="1:4">
      <c r="A88" s="54" t="s">
        <v>15</v>
      </c>
      <c r="B88" s="105" t="s">
        <v>67</v>
      </c>
      <c r="C88" s="108">
        <v>0</v>
      </c>
      <c r="D88" s="14">
        <f t="shared" si="0"/>
        <v>0</v>
      </c>
    </row>
    <row r="89" spans="1:4" ht="62.25">
      <c r="A89" s="54" t="s">
        <v>17</v>
      </c>
      <c r="B89" s="105" t="s">
        <v>225</v>
      </c>
      <c r="C89" s="108">
        <v>0</v>
      </c>
      <c r="D89" s="14">
        <f t="shared" si="0"/>
        <v>0</v>
      </c>
    </row>
    <row r="90" spans="1:4" ht="62.25">
      <c r="A90" s="54" t="s">
        <v>48</v>
      </c>
      <c r="B90" s="105" t="s">
        <v>226</v>
      </c>
      <c r="C90" s="108">
        <v>0</v>
      </c>
      <c r="D90" s="14">
        <f t="shared" si="0"/>
        <v>0</v>
      </c>
    </row>
    <row r="91" spans="1:4" ht="15">
      <c r="A91" s="136" t="s">
        <v>68</v>
      </c>
      <c r="B91" s="136"/>
      <c r="C91" s="44">
        <f>SUM(C85:C90)</f>
        <v>0</v>
      </c>
      <c r="D91" s="18">
        <f>SUM(D85:D90)</f>
        <v>0</v>
      </c>
    </row>
    <row r="92" spans="1:4" ht="15">
      <c r="A92" s="60"/>
      <c r="B92" s="61"/>
      <c r="C92" s="61"/>
      <c r="D92" s="61"/>
    </row>
    <row r="93" spans="1:4" ht="15">
      <c r="A93" s="151" t="s">
        <v>69</v>
      </c>
      <c r="B93" s="152"/>
      <c r="C93" s="152"/>
      <c r="D93" s="152"/>
    </row>
    <row r="94" spans="1:4">
      <c r="A94" s="4"/>
      <c r="B94" s="4"/>
      <c r="C94" s="4"/>
      <c r="D94" s="4"/>
    </row>
    <row r="95" spans="1:4" ht="63.75" customHeight="1">
      <c r="A95" s="155" t="s">
        <v>198</v>
      </c>
      <c r="B95" s="156"/>
      <c r="C95" s="156"/>
      <c r="D95" s="157"/>
    </row>
    <row r="96" spans="1:4" ht="15">
      <c r="A96" s="58"/>
      <c r="B96" s="59"/>
      <c r="C96" s="59"/>
      <c r="D96" s="59"/>
    </row>
    <row r="97" spans="1:4" ht="39" customHeight="1">
      <c r="A97" s="151" t="s">
        <v>70</v>
      </c>
      <c r="B97" s="152"/>
      <c r="C97" s="152"/>
      <c r="D97" s="152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817.35634259259245</v>
      </c>
    </row>
    <row r="100" spans="1:4">
      <c r="A100" s="54" t="s">
        <v>10</v>
      </c>
      <c r="B100" s="35" t="s">
        <v>73</v>
      </c>
      <c r="C100" s="108">
        <v>0</v>
      </c>
      <c r="D100" s="14">
        <f t="shared" si="1"/>
        <v>0</v>
      </c>
    </row>
    <row r="101" spans="1:4">
      <c r="A101" s="54" t="s">
        <v>13</v>
      </c>
      <c r="B101" s="35" t="s">
        <v>74</v>
      </c>
      <c r="C101" s="108">
        <v>0</v>
      </c>
      <c r="D101" s="14">
        <f t="shared" si="1"/>
        <v>0</v>
      </c>
    </row>
    <row r="102" spans="1:4" ht="28.5">
      <c r="A102" s="54" t="s">
        <v>15</v>
      </c>
      <c r="B102" s="35" t="s">
        <v>75</v>
      </c>
      <c r="C102" s="108">
        <v>0</v>
      </c>
      <c r="D102" s="14">
        <f t="shared" si="1"/>
        <v>0</v>
      </c>
    </row>
    <row r="103" spans="1:4" ht="28.5">
      <c r="A103" s="54" t="s">
        <v>17</v>
      </c>
      <c r="B103" s="35" t="s">
        <v>76</v>
      </c>
      <c r="C103" s="108">
        <v>0</v>
      </c>
      <c r="D103" s="14">
        <f t="shared" si="1"/>
        <v>0</v>
      </c>
    </row>
    <row r="104" spans="1:4">
      <c r="A104" s="54" t="s">
        <v>48</v>
      </c>
      <c r="B104" s="35" t="s">
        <v>77</v>
      </c>
      <c r="C104" s="108">
        <v>0</v>
      </c>
      <c r="D104" s="14">
        <f t="shared" si="1"/>
        <v>0</v>
      </c>
    </row>
    <row r="105" spans="1:4" ht="15">
      <c r="A105" s="136" t="s">
        <v>78</v>
      </c>
      <c r="B105" s="136"/>
      <c r="C105" s="44">
        <f>SUM(C99:C104)</f>
        <v>9.9537037037037021E-2</v>
      </c>
      <c r="D105" s="18">
        <f>SUM(D99:D104)</f>
        <v>817.35634259259245</v>
      </c>
    </row>
    <row r="106" spans="1:4" ht="15">
      <c r="A106" s="60"/>
      <c r="B106" s="61"/>
      <c r="C106" s="61"/>
      <c r="D106" s="61"/>
    </row>
    <row r="107" spans="1:4" ht="48.75" customHeight="1">
      <c r="A107" s="158" t="s">
        <v>79</v>
      </c>
      <c r="B107" s="159"/>
      <c r="C107" s="159"/>
      <c r="D107" s="159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9.9537037037037021E-2</v>
      </c>
      <c r="D109" s="37">
        <f>D105</f>
        <v>817.35634259259245</v>
      </c>
    </row>
    <row r="110" spans="1:4" ht="15">
      <c r="A110" s="136" t="s">
        <v>82</v>
      </c>
      <c r="B110" s="136"/>
      <c r="C110" s="38" t="s">
        <v>0</v>
      </c>
      <c r="D110" s="18">
        <f>SUM(D109:D109)</f>
        <v>817.35634259259245</v>
      </c>
    </row>
    <row r="111" spans="1:4" ht="15">
      <c r="A111" s="60"/>
      <c r="B111" s="61"/>
      <c r="C111" s="61"/>
      <c r="D111" s="61"/>
    </row>
    <row r="112" spans="1:4" ht="15">
      <c r="A112" s="151" t="s">
        <v>83</v>
      </c>
      <c r="B112" s="152"/>
      <c r="C112" s="152"/>
      <c r="D112" s="152"/>
    </row>
    <row r="113" spans="1:4" ht="15">
      <c r="A113" s="57">
        <v>5</v>
      </c>
      <c r="B113" s="139" t="s">
        <v>84</v>
      </c>
      <c r="C113" s="139"/>
      <c r="D113" s="57" t="s">
        <v>28</v>
      </c>
    </row>
    <row r="114" spans="1:4">
      <c r="A114" s="54" t="s">
        <v>8</v>
      </c>
      <c r="B114" s="140" t="s">
        <v>85</v>
      </c>
      <c r="C114" s="140"/>
      <c r="D114" s="37"/>
    </row>
    <row r="115" spans="1:4">
      <c r="A115" s="54" t="s">
        <v>10</v>
      </c>
      <c r="B115" s="140" t="s">
        <v>86</v>
      </c>
      <c r="C115" s="140"/>
      <c r="D115" s="37"/>
    </row>
    <row r="116" spans="1:4">
      <c r="A116" s="54" t="s">
        <v>13</v>
      </c>
      <c r="B116" s="140" t="s">
        <v>30</v>
      </c>
      <c r="C116" s="140"/>
      <c r="D116" s="37"/>
    </row>
    <row r="117" spans="1:4" ht="15">
      <c r="A117" s="34"/>
      <c r="B117" s="136" t="s">
        <v>87</v>
      </c>
      <c r="C117" s="136"/>
      <c r="D117" s="18">
        <f>SUM(D114:D116)</f>
        <v>0</v>
      </c>
    </row>
    <row r="118" spans="1:4" ht="15">
      <c r="A118" s="141" t="s">
        <v>200</v>
      </c>
      <c r="B118" s="142"/>
      <c r="C118" s="142"/>
      <c r="D118" s="142"/>
    </row>
    <row r="119" spans="1:4" ht="15">
      <c r="A119" s="143"/>
      <c r="B119" s="144"/>
      <c r="C119" s="144"/>
      <c r="D119" s="144"/>
    </row>
    <row r="120" spans="1:4" ht="15">
      <c r="A120" s="145" t="s">
        <v>88</v>
      </c>
      <c r="B120" s="145"/>
      <c r="C120" s="145"/>
      <c r="D120" s="145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0</v>
      </c>
      <c r="D122" s="45">
        <f>(D34+D80+D91+D110+D117)*C122</f>
        <v>0</v>
      </c>
    </row>
    <row r="123" spans="1:4">
      <c r="A123" s="16" t="s">
        <v>10</v>
      </c>
      <c r="B123" s="3" t="s">
        <v>91</v>
      </c>
      <c r="C123" s="43">
        <f>Coordenador!C123</f>
        <v>0</v>
      </c>
      <c r="D123" s="45">
        <f>(D34+D80+D91+D110+D117+D122)*C123</f>
        <v>0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1432.4279989207892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118.35739821591265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555.36933009005168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758.70127061482481</v>
      </c>
    </row>
    <row r="128" spans="1:4" ht="15">
      <c r="A128" s="34"/>
      <c r="B128" s="55" t="s">
        <v>96</v>
      </c>
      <c r="C128" s="44"/>
      <c r="D128" s="18">
        <f>D122+D123+D124</f>
        <v>1432.4279989207892</v>
      </c>
    </row>
    <row r="129" spans="1:4" ht="27" customHeight="1">
      <c r="A129" s="146" t="s">
        <v>201</v>
      </c>
      <c r="B129" s="147"/>
      <c r="C129" s="147"/>
      <c r="D129" s="147"/>
    </row>
    <row r="130" spans="1:4" ht="35.25" customHeight="1">
      <c r="A130" s="148" t="s">
        <v>202</v>
      </c>
      <c r="B130" s="149"/>
      <c r="C130" s="149"/>
      <c r="D130" s="149"/>
    </row>
    <row r="131" spans="1:4">
      <c r="A131" s="49"/>
      <c r="B131" s="49"/>
      <c r="C131" s="49"/>
      <c r="D131" s="49"/>
    </row>
    <row r="132" spans="1:4" ht="18.75" customHeight="1">
      <c r="A132" s="150" t="s">
        <v>97</v>
      </c>
      <c r="B132" s="150"/>
      <c r="C132" s="150"/>
      <c r="D132" s="150"/>
    </row>
    <row r="133" spans="1:4" ht="15">
      <c r="A133" s="34"/>
      <c r="B133" s="138" t="s">
        <v>98</v>
      </c>
      <c r="C133" s="138"/>
      <c r="D133" s="56" t="s">
        <v>99</v>
      </c>
    </row>
    <row r="134" spans="1:4">
      <c r="A134" s="50" t="s">
        <v>8</v>
      </c>
      <c r="B134" s="137" t="s">
        <v>100</v>
      </c>
      <c r="C134" s="137"/>
      <c r="D134" s="37">
        <f>D34</f>
        <v>8211.58</v>
      </c>
    </row>
    <row r="135" spans="1:4">
      <c r="A135" s="50" t="s">
        <v>10</v>
      </c>
      <c r="B135" s="137" t="s">
        <v>101</v>
      </c>
      <c r="C135" s="137"/>
      <c r="D135" s="37">
        <f>D80</f>
        <v>4712.6610707831105</v>
      </c>
    </row>
    <row r="136" spans="1:4">
      <c r="A136" s="50" t="s">
        <v>13</v>
      </c>
      <c r="B136" s="137" t="s">
        <v>102</v>
      </c>
      <c r="C136" s="137"/>
      <c r="D136" s="37">
        <f>D91</f>
        <v>0</v>
      </c>
    </row>
    <row r="137" spans="1:4">
      <c r="A137" s="50" t="s">
        <v>15</v>
      </c>
      <c r="B137" s="137" t="s">
        <v>103</v>
      </c>
      <c r="C137" s="137"/>
      <c r="D137" s="14">
        <f>D110</f>
        <v>817.35634259259245</v>
      </c>
    </row>
    <row r="138" spans="1:4">
      <c r="A138" s="50" t="s">
        <v>17</v>
      </c>
      <c r="B138" s="137" t="s">
        <v>104</v>
      </c>
      <c r="C138" s="137"/>
      <c r="D138" s="37">
        <f>D117</f>
        <v>0</v>
      </c>
    </row>
    <row r="139" spans="1:4" ht="15">
      <c r="A139" s="136" t="s">
        <v>105</v>
      </c>
      <c r="B139" s="136"/>
      <c r="C139" s="136"/>
      <c r="D139" s="18">
        <f>SUM(D134:D138)</f>
        <v>13741.597413375704</v>
      </c>
    </row>
    <row r="140" spans="1:4">
      <c r="A140" s="50" t="s">
        <v>48</v>
      </c>
      <c r="B140" s="135" t="s">
        <v>106</v>
      </c>
      <c r="C140" s="135"/>
      <c r="D140" s="37">
        <f>D128</f>
        <v>1432.4279989207892</v>
      </c>
    </row>
    <row r="141" spans="1:4" ht="15">
      <c r="A141" s="136" t="s">
        <v>107</v>
      </c>
      <c r="B141" s="136"/>
      <c r="C141" s="136"/>
      <c r="D141" s="18">
        <f>TRUNC((D139+D140),2)</f>
        <v>15174.02</v>
      </c>
    </row>
    <row r="142" spans="1:4" ht="24.75" customHeight="1">
      <c r="A142" s="195" t="s">
        <v>203</v>
      </c>
      <c r="B142" s="195"/>
      <c r="C142" s="195"/>
      <c r="D142" s="195"/>
    </row>
  </sheetData>
  <sheetProtection selectLockedCells="1"/>
  <mergeCells count="78"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</mergeCells>
  <pageMargins left="0.51181102362204722" right="0.51181102362204722" top="0.78740157480314965" bottom="0.78740157480314965" header="0.31496062992125984" footer="0.31496062992125984"/>
  <pageSetup paperSize="9" scale="92" fitToHeight="4" orientation="portrait" horizontalDpi="4294967293" verticalDpi="4294967293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2"/>
  <sheetViews>
    <sheetView showGridLines="0" view="pageBreakPreview" topLeftCell="A102" zoomScaleNormal="85" zoomScaleSheetLayoutView="100" workbookViewId="0">
      <selection activeCell="C100" sqref="C100:C104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7" width="0" style="63" hidden="1" customWidth="1"/>
    <col min="8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79" t="s">
        <v>187</v>
      </c>
      <c r="B7" s="179"/>
      <c r="C7" s="190" t="s">
        <v>180</v>
      </c>
      <c r="D7" s="190"/>
    </row>
    <row r="8" spans="1:4">
      <c r="A8" s="179" t="s">
        <v>2</v>
      </c>
      <c r="B8" s="179"/>
      <c r="C8" s="191" t="s">
        <v>227</v>
      </c>
      <c r="D8" s="191"/>
    </row>
    <row r="9" spans="1:4">
      <c r="A9" s="4"/>
      <c r="B9" s="4"/>
      <c r="C9" s="4"/>
      <c r="D9" s="4"/>
    </row>
    <row r="10" spans="1:4" ht="15">
      <c r="A10" s="192" t="s">
        <v>3</v>
      </c>
      <c r="B10" s="192"/>
      <c r="C10" s="192"/>
      <c r="D10" s="192"/>
    </row>
    <row r="11" spans="1:4" ht="15">
      <c r="A11" s="180" t="s">
        <v>4</v>
      </c>
      <c r="B11" s="180"/>
      <c r="C11" s="5" t="s">
        <v>5</v>
      </c>
      <c r="D11" s="5" t="s">
        <v>6</v>
      </c>
    </row>
    <row r="12" spans="1:4">
      <c r="A12" s="196" t="s">
        <v>228</v>
      </c>
      <c r="B12" s="197"/>
      <c r="C12" s="68" t="s">
        <v>7</v>
      </c>
      <c r="D12" s="69">
        <v>1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79" t="s">
        <v>9</v>
      </c>
      <c r="C15" s="179"/>
      <c r="D15" s="8">
        <v>44060</v>
      </c>
    </row>
    <row r="16" spans="1:4" ht="15">
      <c r="A16" s="62" t="s">
        <v>10</v>
      </c>
      <c r="B16" s="179" t="s">
        <v>11</v>
      </c>
      <c r="C16" s="179"/>
      <c r="D16" s="9" t="s">
        <v>12</v>
      </c>
    </row>
    <row r="17" spans="1:4">
      <c r="A17" s="62" t="s">
        <v>13</v>
      </c>
      <c r="B17" s="179" t="s">
        <v>14</v>
      </c>
      <c r="C17" s="179"/>
      <c r="D17" s="10">
        <v>2019</v>
      </c>
    </row>
    <row r="18" spans="1:4">
      <c r="A18" s="62" t="s">
        <v>15</v>
      </c>
      <c r="B18" s="155" t="s">
        <v>16</v>
      </c>
      <c r="C18" s="157"/>
      <c r="D18" s="10" t="s">
        <v>236</v>
      </c>
    </row>
    <row r="19" spans="1:4">
      <c r="A19" s="62" t="s">
        <v>17</v>
      </c>
      <c r="B19" s="179" t="s">
        <v>18</v>
      </c>
      <c r="C19" s="179"/>
      <c r="D19" s="11">
        <v>12</v>
      </c>
    </row>
    <row r="20" spans="1:4">
      <c r="A20" s="1"/>
      <c r="B20" s="1"/>
      <c r="C20" s="12"/>
      <c r="D20" s="1"/>
    </row>
    <row r="21" spans="1:4" ht="15">
      <c r="A21" s="159" t="s">
        <v>19</v>
      </c>
      <c r="B21" s="159"/>
      <c r="C21" s="159"/>
      <c r="D21" s="159"/>
    </row>
    <row r="22" spans="1:4" ht="15">
      <c r="A22" s="180" t="s">
        <v>20</v>
      </c>
      <c r="B22" s="180"/>
      <c r="C22" s="180"/>
      <c r="D22" s="180"/>
    </row>
    <row r="23" spans="1:4">
      <c r="A23" s="62">
        <v>1</v>
      </c>
      <c r="B23" s="179" t="s">
        <v>21</v>
      </c>
      <c r="C23" s="179"/>
      <c r="D23" s="13" t="s">
        <v>161</v>
      </c>
    </row>
    <row r="24" spans="1:4">
      <c r="A24" s="62">
        <v>2</v>
      </c>
      <c r="B24" s="179" t="s">
        <v>22</v>
      </c>
      <c r="C24" s="179"/>
      <c r="D24" s="11" t="s">
        <v>111</v>
      </c>
    </row>
    <row r="25" spans="1:4">
      <c r="A25" s="62">
        <v>3</v>
      </c>
      <c r="B25" s="179" t="s">
        <v>23</v>
      </c>
      <c r="C25" s="179"/>
      <c r="D25" s="14">
        <v>5142</v>
      </c>
    </row>
    <row r="26" spans="1:4" ht="39.75" customHeight="1">
      <c r="A26" s="62">
        <v>4</v>
      </c>
      <c r="B26" s="179" t="s">
        <v>24</v>
      </c>
      <c r="C26" s="179"/>
      <c r="D26" s="11" t="s">
        <v>229</v>
      </c>
    </row>
    <row r="27" spans="1:4">
      <c r="A27" s="62">
        <v>5</v>
      </c>
      <c r="B27" s="179" t="s">
        <v>25</v>
      </c>
      <c r="C27" s="179"/>
      <c r="D27" s="15">
        <v>43586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59" t="s">
        <v>26</v>
      </c>
      <c r="B30" s="159"/>
      <c r="C30" s="159"/>
      <c r="D30" s="159"/>
    </row>
    <row r="31" spans="1:4" ht="15">
      <c r="A31" s="57">
        <v>1</v>
      </c>
      <c r="B31" s="180" t="s">
        <v>27</v>
      </c>
      <c r="C31" s="180"/>
      <c r="D31" s="57" t="s">
        <v>28</v>
      </c>
    </row>
    <row r="32" spans="1:4">
      <c r="A32" s="16" t="s">
        <v>8</v>
      </c>
      <c r="B32" s="179" t="s">
        <v>29</v>
      </c>
      <c r="C32" s="179"/>
      <c r="D32" s="17">
        <f>'Profissionais e Salários'!F7</f>
        <v>6535.11</v>
      </c>
    </row>
    <row r="33" spans="1:7">
      <c r="A33" s="16" t="s">
        <v>10</v>
      </c>
      <c r="B33" s="179" t="s">
        <v>30</v>
      </c>
      <c r="C33" s="179"/>
      <c r="D33" s="70">
        <v>0</v>
      </c>
    </row>
    <row r="34" spans="1:7" ht="15">
      <c r="A34" s="181" t="s">
        <v>31</v>
      </c>
      <c r="B34" s="182"/>
      <c r="C34" s="183"/>
      <c r="D34" s="18">
        <f>SUM(D32:D33)</f>
        <v>6535.11</v>
      </c>
    </row>
    <row r="35" spans="1:7" ht="33.75" customHeight="1">
      <c r="A35" s="184" t="s">
        <v>188</v>
      </c>
      <c r="B35" s="185"/>
      <c r="C35" s="185"/>
      <c r="D35" s="185"/>
    </row>
    <row r="36" spans="1:7" ht="15">
      <c r="A36" s="186"/>
      <c r="B36" s="187"/>
      <c r="C36" s="187"/>
      <c r="D36" s="187"/>
    </row>
    <row r="37" spans="1:7" ht="15">
      <c r="A37" s="186" t="s">
        <v>32</v>
      </c>
      <c r="B37" s="187"/>
      <c r="C37" s="187"/>
      <c r="D37" s="187"/>
    </row>
    <row r="38" spans="1:7" ht="24.75" customHeight="1">
      <c r="A38" s="143" t="s">
        <v>33</v>
      </c>
      <c r="B38" s="144"/>
      <c r="C38" s="144"/>
      <c r="D38" s="144"/>
    </row>
    <row r="39" spans="1:7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544.37466299999994</v>
      </c>
    </row>
    <row r="41" spans="1:7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181.53083333333331</v>
      </c>
    </row>
    <row r="42" spans="1:7" ht="15">
      <c r="A42" s="136" t="s">
        <v>37</v>
      </c>
      <c r="B42" s="136"/>
      <c r="C42" s="23">
        <f>SUM(C40:C41)</f>
        <v>0.11107777777777778</v>
      </c>
      <c r="D42" s="24">
        <f>SUM(D40:D41)</f>
        <v>725.9054963333333</v>
      </c>
    </row>
    <row r="43" spans="1:7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252.615112724</v>
      </c>
    </row>
    <row r="44" spans="1:7" ht="15">
      <c r="A44" s="136" t="s">
        <v>39</v>
      </c>
      <c r="B44" s="136"/>
      <c r="C44" s="23">
        <f>SUM(C42:C43)</f>
        <v>0.14973284444444446</v>
      </c>
      <c r="D44" s="24">
        <f>SUM(D42:D43)</f>
        <v>978.52060905733333</v>
      </c>
    </row>
    <row r="45" spans="1:7" ht="58.5" customHeight="1">
      <c r="A45" s="160" t="s">
        <v>191</v>
      </c>
      <c r="B45" s="161"/>
      <c r="C45" s="161"/>
      <c r="D45" s="162"/>
      <c r="G45" s="71"/>
    </row>
    <row r="46" spans="1:7" ht="34.5" customHeight="1">
      <c r="A46" s="163" t="s">
        <v>192</v>
      </c>
      <c r="B46" s="164"/>
      <c r="C46" s="164"/>
      <c r="D46" s="165"/>
    </row>
    <row r="47" spans="1:7" ht="81" customHeight="1">
      <c r="A47" s="166" t="s">
        <v>193</v>
      </c>
      <c r="B47" s="167"/>
      <c r="C47" s="167"/>
      <c r="D47" s="168"/>
    </row>
    <row r="48" spans="1:7" ht="15">
      <c r="A48" s="60"/>
      <c r="B48" s="61"/>
      <c r="C48" s="61"/>
      <c r="D48" s="61"/>
    </row>
    <row r="49" spans="1:4" ht="35.25" customHeight="1">
      <c r="A49" s="158" t="s">
        <v>40</v>
      </c>
      <c r="B49" s="159"/>
      <c r="C49" s="159"/>
      <c r="D49" s="159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1307.0219999999999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163.37774999999999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65.351100000000002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98.026649999999989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65.351100000000002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39.210659999999997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13.070219999999999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522.80880000000002</v>
      </c>
    </row>
    <row r="59" spans="1:4" ht="15">
      <c r="A59" s="169" t="s">
        <v>54</v>
      </c>
      <c r="B59" s="169"/>
      <c r="C59" s="31">
        <f>SUM(C51:C58)</f>
        <v>0.34800000000000003</v>
      </c>
      <c r="D59" s="32">
        <f>SUM(D51:D58)</f>
        <v>2274.21828</v>
      </c>
    </row>
    <row r="60" spans="1:4" ht="35.25" customHeight="1">
      <c r="A60" s="160" t="s">
        <v>194</v>
      </c>
      <c r="B60" s="161"/>
      <c r="C60" s="161"/>
      <c r="D60" s="162"/>
    </row>
    <row r="61" spans="1:4" ht="35.25" customHeight="1">
      <c r="A61" s="163" t="s">
        <v>195</v>
      </c>
      <c r="B61" s="164"/>
      <c r="C61" s="164"/>
      <c r="D61" s="165"/>
    </row>
    <row r="62" spans="1:4" ht="35.25" customHeight="1">
      <c r="A62" s="170" t="s">
        <v>196</v>
      </c>
      <c r="B62" s="167"/>
      <c r="C62" s="167"/>
      <c r="D62" s="168"/>
    </row>
    <row r="63" spans="1:4" ht="15">
      <c r="A63" s="61"/>
      <c r="B63" s="61"/>
      <c r="C63" s="61"/>
      <c r="D63" s="61"/>
    </row>
    <row r="64" spans="1:4" ht="20.25" customHeight="1">
      <c r="A64" s="158" t="s">
        <v>55</v>
      </c>
      <c r="B64" s="159"/>
      <c r="C64" s="159"/>
      <c r="D64" s="159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'Supervisor Administrativo'!C66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75">
        <v>22</v>
      </c>
      <c r="D67" s="82">
        <f>C67*22</f>
        <v>484</v>
      </c>
    </row>
    <row r="68" spans="1:4" ht="29.25">
      <c r="A68" s="62" t="s">
        <v>13</v>
      </c>
      <c r="B68" s="33" t="s">
        <v>211</v>
      </c>
      <c r="C68" s="173">
        <f>663.44*0.2</f>
        <v>132.68800000000002</v>
      </c>
      <c r="D68" s="174"/>
    </row>
    <row r="69" spans="1:4" ht="28.5">
      <c r="A69" s="62" t="s">
        <v>15</v>
      </c>
      <c r="B69" s="33" t="s">
        <v>197</v>
      </c>
      <c r="C69" s="175">
        <v>0</v>
      </c>
      <c r="D69" s="176"/>
    </row>
    <row r="70" spans="1:4" ht="28.5">
      <c r="A70" s="62" t="s">
        <v>17</v>
      </c>
      <c r="B70" s="33" t="s">
        <v>197</v>
      </c>
      <c r="C70" s="175">
        <v>0</v>
      </c>
      <c r="D70" s="176"/>
    </row>
    <row r="71" spans="1:4" ht="38.25" customHeight="1">
      <c r="A71" s="62" t="s">
        <v>48</v>
      </c>
      <c r="B71" s="33" t="s">
        <v>197</v>
      </c>
      <c r="C71" s="177">
        <v>0</v>
      </c>
      <c r="D71" s="178"/>
    </row>
    <row r="72" spans="1:4" ht="15">
      <c r="A72" s="34"/>
      <c r="B72" s="55" t="s">
        <v>60</v>
      </c>
      <c r="C72" s="171">
        <f>D66+D67+C68+C69+C70+C71</f>
        <v>616.68799999999999</v>
      </c>
      <c r="D72" s="172"/>
    </row>
    <row r="73" spans="1:4" ht="36" customHeight="1">
      <c r="A73" s="188" t="s">
        <v>212</v>
      </c>
      <c r="B73" s="189"/>
      <c r="C73" s="189"/>
      <c r="D73" s="189"/>
    </row>
    <row r="74" spans="1:4">
      <c r="A74" s="153"/>
      <c r="B74" s="154"/>
      <c r="C74" s="154"/>
      <c r="D74" s="154"/>
    </row>
    <row r="75" spans="1:4" ht="36.75" customHeight="1">
      <c r="A75" s="151" t="s">
        <v>61</v>
      </c>
      <c r="B75" s="152"/>
      <c r="C75" s="152"/>
      <c r="D75" s="152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978.52060905733333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2274.21828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616.68799999999999</v>
      </c>
    </row>
    <row r="80" spans="1:4" ht="15">
      <c r="A80" s="136" t="s">
        <v>63</v>
      </c>
      <c r="B80" s="136"/>
      <c r="C80" s="38" t="s">
        <v>0</v>
      </c>
      <c r="D80" s="18">
        <f>SUM(D77:D79)</f>
        <v>3869.4268890573335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51" t="s">
        <v>64</v>
      </c>
      <c r="B83" s="152"/>
      <c r="C83" s="152"/>
      <c r="D83" s="152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108">
        <v>0</v>
      </c>
      <c r="D85" s="14">
        <f t="shared" ref="D85:D90" si="0">D$34*C85</f>
        <v>0</v>
      </c>
    </row>
    <row r="86" spans="1:4" ht="49.5">
      <c r="A86" s="54" t="s">
        <v>10</v>
      </c>
      <c r="B86" s="105" t="s">
        <v>223</v>
      </c>
      <c r="C86" s="108">
        <v>0</v>
      </c>
      <c r="D86" s="14">
        <f t="shared" si="0"/>
        <v>0</v>
      </c>
    </row>
    <row r="87" spans="1:4" ht="62.25">
      <c r="A87" s="54" t="s">
        <v>13</v>
      </c>
      <c r="B87" s="105" t="s">
        <v>224</v>
      </c>
      <c r="C87" s="108">
        <v>0</v>
      </c>
      <c r="D87" s="14">
        <f t="shared" si="0"/>
        <v>0</v>
      </c>
    </row>
    <row r="88" spans="1:4">
      <c r="A88" s="54" t="s">
        <v>15</v>
      </c>
      <c r="B88" s="105" t="s">
        <v>67</v>
      </c>
      <c r="C88" s="108">
        <v>0</v>
      </c>
      <c r="D88" s="14">
        <f t="shared" si="0"/>
        <v>0</v>
      </c>
    </row>
    <row r="89" spans="1:4" ht="62.25">
      <c r="A89" s="54" t="s">
        <v>17</v>
      </c>
      <c r="B89" s="105" t="s">
        <v>225</v>
      </c>
      <c r="C89" s="108">
        <v>0</v>
      </c>
      <c r="D89" s="14">
        <f t="shared" si="0"/>
        <v>0</v>
      </c>
    </row>
    <row r="90" spans="1:4" ht="62.25">
      <c r="A90" s="54" t="s">
        <v>48</v>
      </c>
      <c r="B90" s="105" t="s">
        <v>226</v>
      </c>
      <c r="C90" s="108">
        <v>0</v>
      </c>
      <c r="D90" s="14">
        <f t="shared" si="0"/>
        <v>0</v>
      </c>
    </row>
    <row r="91" spans="1:4" ht="15">
      <c r="A91" s="136" t="s">
        <v>68</v>
      </c>
      <c r="B91" s="136"/>
      <c r="C91" s="44">
        <f>SUM(C85:C90)</f>
        <v>0</v>
      </c>
      <c r="D91" s="18">
        <f>SUM(D85:D90)</f>
        <v>0</v>
      </c>
    </row>
    <row r="92" spans="1:4" ht="15">
      <c r="A92" s="60"/>
      <c r="B92" s="61"/>
      <c r="C92" s="61"/>
      <c r="D92" s="61"/>
    </row>
    <row r="93" spans="1:4" ht="15">
      <c r="A93" s="151" t="s">
        <v>69</v>
      </c>
      <c r="B93" s="152"/>
      <c r="C93" s="152"/>
      <c r="D93" s="152"/>
    </row>
    <row r="94" spans="1:4">
      <c r="A94" s="4"/>
      <c r="B94" s="4"/>
      <c r="C94" s="4"/>
      <c r="D94" s="4"/>
    </row>
    <row r="95" spans="1:4" ht="63.75" customHeight="1">
      <c r="A95" s="155" t="s">
        <v>198</v>
      </c>
      <c r="B95" s="156"/>
      <c r="C95" s="156"/>
      <c r="D95" s="157"/>
    </row>
    <row r="96" spans="1:4" ht="15">
      <c r="A96" s="58"/>
      <c r="B96" s="59"/>
      <c r="C96" s="59"/>
      <c r="D96" s="59"/>
    </row>
    <row r="97" spans="1:4" ht="39" customHeight="1">
      <c r="A97" s="151" t="s">
        <v>70</v>
      </c>
      <c r="B97" s="152"/>
      <c r="C97" s="152"/>
      <c r="D97" s="152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650.48548611111096</v>
      </c>
    </row>
    <row r="100" spans="1:4">
      <c r="A100" s="54" t="s">
        <v>10</v>
      </c>
      <c r="B100" s="35" t="s">
        <v>73</v>
      </c>
      <c r="C100" s="108">
        <v>0</v>
      </c>
      <c r="D100" s="14">
        <f t="shared" si="1"/>
        <v>0</v>
      </c>
    </row>
    <row r="101" spans="1:4">
      <c r="A101" s="54" t="s">
        <v>13</v>
      </c>
      <c r="B101" s="35" t="s">
        <v>74</v>
      </c>
      <c r="C101" s="108">
        <v>0</v>
      </c>
      <c r="D101" s="14">
        <f t="shared" si="1"/>
        <v>0</v>
      </c>
    </row>
    <row r="102" spans="1:4" ht="28.5">
      <c r="A102" s="54" t="s">
        <v>15</v>
      </c>
      <c r="B102" s="35" t="s">
        <v>75</v>
      </c>
      <c r="C102" s="108">
        <v>0</v>
      </c>
      <c r="D102" s="14">
        <f t="shared" si="1"/>
        <v>0</v>
      </c>
    </row>
    <row r="103" spans="1:4" ht="28.5">
      <c r="A103" s="54" t="s">
        <v>17</v>
      </c>
      <c r="B103" s="35" t="s">
        <v>76</v>
      </c>
      <c r="C103" s="108">
        <v>0</v>
      </c>
      <c r="D103" s="14">
        <f t="shared" si="1"/>
        <v>0</v>
      </c>
    </row>
    <row r="104" spans="1:4">
      <c r="A104" s="54" t="s">
        <v>48</v>
      </c>
      <c r="B104" s="35" t="s">
        <v>77</v>
      </c>
      <c r="C104" s="108">
        <v>0</v>
      </c>
      <c r="D104" s="14">
        <f t="shared" si="1"/>
        <v>0</v>
      </c>
    </row>
    <row r="105" spans="1:4" ht="15">
      <c r="A105" s="136" t="s">
        <v>78</v>
      </c>
      <c r="B105" s="136"/>
      <c r="C105" s="44">
        <f>SUM(C99:C104)</f>
        <v>9.9537037037037021E-2</v>
      </c>
      <c r="D105" s="18">
        <f>SUM(D99:D104)</f>
        <v>650.48548611111096</v>
      </c>
    </row>
    <row r="106" spans="1:4" ht="15">
      <c r="A106" s="60"/>
      <c r="B106" s="61"/>
      <c r="C106" s="61"/>
      <c r="D106" s="61"/>
    </row>
    <row r="107" spans="1:4" ht="48.75" customHeight="1">
      <c r="A107" s="158" t="s">
        <v>79</v>
      </c>
      <c r="B107" s="159"/>
      <c r="C107" s="159"/>
      <c r="D107" s="159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9.9537037037037021E-2</v>
      </c>
      <c r="D109" s="37">
        <f>D105</f>
        <v>650.48548611111096</v>
      </c>
    </row>
    <row r="110" spans="1:4" ht="15">
      <c r="A110" s="136" t="s">
        <v>82</v>
      </c>
      <c r="B110" s="136"/>
      <c r="C110" s="38" t="s">
        <v>0</v>
      </c>
      <c r="D110" s="18">
        <f>SUM(D109:D109)</f>
        <v>650.48548611111096</v>
      </c>
    </row>
    <row r="111" spans="1:4" ht="15">
      <c r="A111" s="60"/>
      <c r="B111" s="61"/>
      <c r="C111" s="61"/>
      <c r="D111" s="61"/>
    </row>
    <row r="112" spans="1:4" ht="15">
      <c r="A112" s="151" t="s">
        <v>83</v>
      </c>
      <c r="B112" s="152"/>
      <c r="C112" s="152"/>
      <c r="D112" s="152"/>
    </row>
    <row r="113" spans="1:4" ht="15">
      <c r="A113" s="57">
        <v>5</v>
      </c>
      <c r="B113" s="139" t="s">
        <v>84</v>
      </c>
      <c r="C113" s="139"/>
      <c r="D113" s="57" t="s">
        <v>28</v>
      </c>
    </row>
    <row r="114" spans="1:4">
      <c r="A114" s="54" t="s">
        <v>8</v>
      </c>
      <c r="B114" s="140" t="s">
        <v>85</v>
      </c>
      <c r="C114" s="140"/>
      <c r="D114" s="37"/>
    </row>
    <row r="115" spans="1:4">
      <c r="A115" s="54" t="s">
        <v>10</v>
      </c>
      <c r="B115" s="140" t="s">
        <v>86</v>
      </c>
      <c r="C115" s="140"/>
      <c r="D115" s="37"/>
    </row>
    <row r="116" spans="1:4">
      <c r="A116" s="54" t="s">
        <v>13</v>
      </c>
      <c r="B116" s="140" t="s">
        <v>30</v>
      </c>
      <c r="C116" s="140"/>
      <c r="D116" s="37"/>
    </row>
    <row r="117" spans="1:4" ht="15">
      <c r="A117" s="34"/>
      <c r="B117" s="136" t="s">
        <v>87</v>
      </c>
      <c r="C117" s="136"/>
      <c r="D117" s="18">
        <f>SUM(D114:D116)</f>
        <v>0</v>
      </c>
    </row>
    <row r="118" spans="1:4" ht="15">
      <c r="A118" s="141" t="s">
        <v>200</v>
      </c>
      <c r="B118" s="142"/>
      <c r="C118" s="142"/>
      <c r="D118" s="142"/>
    </row>
    <row r="119" spans="1:4" ht="15">
      <c r="A119" s="143"/>
      <c r="B119" s="144"/>
      <c r="C119" s="144"/>
      <c r="D119" s="144"/>
    </row>
    <row r="120" spans="1:4" ht="15">
      <c r="A120" s="145" t="s">
        <v>88</v>
      </c>
      <c r="B120" s="145"/>
      <c r="C120" s="145"/>
      <c r="D120" s="145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0</v>
      </c>
      <c r="D122" s="45">
        <f>(D34+D80+D91+D110+D117)*C122</f>
        <v>0</v>
      </c>
    </row>
    <row r="123" spans="1:4">
      <c r="A123" s="16" t="s">
        <v>10</v>
      </c>
      <c r="B123" s="3" t="s">
        <v>91</v>
      </c>
      <c r="C123" s="43">
        <f>Coordenador!C123</f>
        <v>0</v>
      </c>
      <c r="D123" s="45">
        <f>(D34+D80+D91+D110+D117+D122)*C123</f>
        <v>0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1152.3786574822232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95.217728054675206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446.79087779501447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610.37005163253343</v>
      </c>
    </row>
    <row r="128" spans="1:4" ht="15">
      <c r="A128" s="34"/>
      <c r="B128" s="55" t="s">
        <v>96</v>
      </c>
      <c r="C128" s="44"/>
      <c r="D128" s="18">
        <f>D122+D123+D124</f>
        <v>1152.3786574822232</v>
      </c>
    </row>
    <row r="129" spans="1:4" ht="27" customHeight="1">
      <c r="A129" s="146" t="s">
        <v>201</v>
      </c>
      <c r="B129" s="147"/>
      <c r="C129" s="147"/>
      <c r="D129" s="147"/>
    </row>
    <row r="130" spans="1:4" ht="35.25" customHeight="1">
      <c r="A130" s="148" t="s">
        <v>202</v>
      </c>
      <c r="B130" s="149"/>
      <c r="C130" s="149"/>
      <c r="D130" s="149"/>
    </row>
    <row r="131" spans="1:4">
      <c r="A131" s="49"/>
      <c r="B131" s="49"/>
      <c r="C131" s="49"/>
      <c r="D131" s="49"/>
    </row>
    <row r="132" spans="1:4" ht="18.75" customHeight="1">
      <c r="A132" s="150" t="s">
        <v>97</v>
      </c>
      <c r="B132" s="150"/>
      <c r="C132" s="150"/>
      <c r="D132" s="150"/>
    </row>
    <row r="133" spans="1:4" ht="15">
      <c r="A133" s="34"/>
      <c r="B133" s="138" t="s">
        <v>98</v>
      </c>
      <c r="C133" s="138"/>
      <c r="D133" s="56" t="s">
        <v>99</v>
      </c>
    </row>
    <row r="134" spans="1:4">
      <c r="A134" s="50" t="s">
        <v>8</v>
      </c>
      <c r="B134" s="137" t="s">
        <v>100</v>
      </c>
      <c r="C134" s="137"/>
      <c r="D134" s="37">
        <f>D34</f>
        <v>6535.11</v>
      </c>
    </row>
    <row r="135" spans="1:4">
      <c r="A135" s="50" t="s">
        <v>10</v>
      </c>
      <c r="B135" s="137" t="s">
        <v>101</v>
      </c>
      <c r="C135" s="137"/>
      <c r="D135" s="37">
        <f>D80</f>
        <v>3869.4268890573335</v>
      </c>
    </row>
    <row r="136" spans="1:4">
      <c r="A136" s="50" t="s">
        <v>13</v>
      </c>
      <c r="B136" s="137" t="s">
        <v>102</v>
      </c>
      <c r="C136" s="137"/>
      <c r="D136" s="37">
        <f>D91</f>
        <v>0</v>
      </c>
    </row>
    <row r="137" spans="1:4">
      <c r="A137" s="50" t="s">
        <v>15</v>
      </c>
      <c r="B137" s="137" t="s">
        <v>103</v>
      </c>
      <c r="C137" s="137"/>
      <c r="D137" s="14">
        <f>D110</f>
        <v>650.48548611111096</v>
      </c>
    </row>
    <row r="138" spans="1:4">
      <c r="A138" s="50" t="s">
        <v>17</v>
      </c>
      <c r="B138" s="137" t="s">
        <v>104</v>
      </c>
      <c r="C138" s="137"/>
      <c r="D138" s="37">
        <f>D117</f>
        <v>0</v>
      </c>
    </row>
    <row r="139" spans="1:4" ht="15">
      <c r="A139" s="136" t="s">
        <v>105</v>
      </c>
      <c r="B139" s="136"/>
      <c r="C139" s="136"/>
      <c r="D139" s="18">
        <f>SUM(D134:D138)</f>
        <v>11055.022375168444</v>
      </c>
    </row>
    <row r="140" spans="1:4">
      <c r="A140" s="50" t="s">
        <v>48</v>
      </c>
      <c r="B140" s="135" t="s">
        <v>106</v>
      </c>
      <c r="C140" s="135"/>
      <c r="D140" s="37">
        <f>D128</f>
        <v>1152.3786574822232</v>
      </c>
    </row>
    <row r="141" spans="1:4" ht="15">
      <c r="A141" s="136" t="s">
        <v>107</v>
      </c>
      <c r="B141" s="136"/>
      <c r="C141" s="136"/>
      <c r="D141" s="18">
        <f>TRUNC((D139+D140),2)</f>
        <v>12207.4</v>
      </c>
    </row>
    <row r="142" spans="1:4" ht="24.75" customHeight="1">
      <c r="A142" s="195" t="s">
        <v>203</v>
      </c>
      <c r="B142" s="195"/>
      <c r="C142" s="195"/>
      <c r="D142" s="195"/>
    </row>
  </sheetData>
  <sheetProtection selectLockedCells="1"/>
  <mergeCells count="78"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</mergeCells>
  <pageMargins left="0.51181102362204722" right="0.51181102362204722" top="0.78740157480314965" bottom="0.78740157480314965" header="0.31496062992125984" footer="0.31496062992125984"/>
  <pageSetup paperSize="9" scale="92" fitToHeight="4" orientation="portrait" horizontalDpi="4294967293" vertic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2"/>
  <sheetViews>
    <sheetView showGridLines="0" view="pageBreakPreview" topLeftCell="A103" zoomScale="90" zoomScaleNormal="85" zoomScaleSheetLayoutView="90" workbookViewId="0">
      <selection activeCell="C100" sqref="C100:C104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6" width="0" style="63" hidden="1" customWidth="1"/>
    <col min="7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79" t="s">
        <v>187</v>
      </c>
      <c r="B7" s="179"/>
      <c r="C7" s="190" t="s">
        <v>180</v>
      </c>
      <c r="D7" s="190"/>
    </row>
    <row r="8" spans="1:4">
      <c r="A8" s="179" t="s">
        <v>2</v>
      </c>
      <c r="B8" s="179"/>
      <c r="C8" s="191" t="s">
        <v>227</v>
      </c>
      <c r="D8" s="191"/>
    </row>
    <row r="9" spans="1:4">
      <c r="A9" s="4"/>
      <c r="B9" s="4"/>
      <c r="C9" s="4"/>
      <c r="D9" s="4"/>
    </row>
    <row r="10" spans="1:4" ht="15">
      <c r="A10" s="192" t="s">
        <v>3</v>
      </c>
      <c r="B10" s="192"/>
      <c r="C10" s="192"/>
      <c r="D10" s="192"/>
    </row>
    <row r="11" spans="1:4" ht="15">
      <c r="A11" s="180" t="s">
        <v>4</v>
      </c>
      <c r="B11" s="180"/>
      <c r="C11" s="5" t="s">
        <v>5</v>
      </c>
      <c r="D11" s="5" t="s">
        <v>6</v>
      </c>
    </row>
    <row r="12" spans="1:4">
      <c r="A12" s="196" t="s">
        <v>172</v>
      </c>
      <c r="B12" s="197"/>
      <c r="C12" s="68" t="s">
        <v>7</v>
      </c>
      <c r="D12" s="69">
        <v>1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79" t="s">
        <v>9</v>
      </c>
      <c r="C15" s="179"/>
      <c r="D15" s="8">
        <v>44060</v>
      </c>
    </row>
    <row r="16" spans="1:4" ht="15">
      <c r="A16" s="62" t="s">
        <v>10</v>
      </c>
      <c r="B16" s="179" t="s">
        <v>11</v>
      </c>
      <c r="C16" s="179"/>
      <c r="D16" s="9" t="s">
        <v>12</v>
      </c>
    </row>
    <row r="17" spans="1:4">
      <c r="A17" s="62" t="s">
        <v>13</v>
      </c>
      <c r="B17" s="179" t="s">
        <v>14</v>
      </c>
      <c r="C17" s="179"/>
      <c r="D17" s="10" t="s">
        <v>0</v>
      </c>
    </row>
    <row r="18" spans="1:4">
      <c r="A18" s="62" t="s">
        <v>15</v>
      </c>
      <c r="B18" s="155" t="s">
        <v>16</v>
      </c>
      <c r="C18" s="157"/>
      <c r="D18" s="10" t="s">
        <v>0</v>
      </c>
    </row>
    <row r="19" spans="1:4">
      <c r="A19" s="62" t="s">
        <v>17</v>
      </c>
      <c r="B19" s="179" t="s">
        <v>18</v>
      </c>
      <c r="C19" s="179"/>
      <c r="D19" s="11">
        <v>12</v>
      </c>
    </row>
    <row r="20" spans="1:4">
      <c r="A20" s="1"/>
      <c r="B20" s="1"/>
      <c r="C20" s="12"/>
      <c r="D20" s="1"/>
    </row>
    <row r="21" spans="1:4" ht="15">
      <c r="A21" s="159" t="s">
        <v>19</v>
      </c>
      <c r="B21" s="159"/>
      <c r="C21" s="159"/>
      <c r="D21" s="159"/>
    </row>
    <row r="22" spans="1:4" ht="15">
      <c r="A22" s="180" t="s">
        <v>20</v>
      </c>
      <c r="B22" s="180"/>
      <c r="C22" s="180"/>
      <c r="D22" s="180"/>
    </row>
    <row r="23" spans="1:4">
      <c r="A23" s="62">
        <v>1</v>
      </c>
      <c r="B23" s="179" t="s">
        <v>21</v>
      </c>
      <c r="C23" s="179"/>
      <c r="D23" s="13" t="s">
        <v>161</v>
      </c>
    </row>
    <row r="24" spans="1:4">
      <c r="A24" s="62">
        <v>2</v>
      </c>
      <c r="B24" s="179" t="s">
        <v>22</v>
      </c>
      <c r="C24" s="179"/>
      <c r="D24" s="11" t="s">
        <v>112</v>
      </c>
    </row>
    <row r="25" spans="1:4">
      <c r="A25" s="62">
        <v>3</v>
      </c>
      <c r="B25" s="179" t="s">
        <v>23</v>
      </c>
      <c r="C25" s="179"/>
      <c r="D25" s="14">
        <v>4134.3900000000003</v>
      </c>
    </row>
    <row r="26" spans="1:4" ht="39.75" customHeight="1">
      <c r="A26" s="62">
        <v>4</v>
      </c>
      <c r="B26" s="179" t="s">
        <v>24</v>
      </c>
      <c r="C26" s="179"/>
      <c r="D26" s="11" t="s">
        <v>173</v>
      </c>
    </row>
    <row r="27" spans="1:4">
      <c r="A27" s="62">
        <v>5</v>
      </c>
      <c r="B27" s="179" t="s">
        <v>25</v>
      </c>
      <c r="C27" s="179"/>
      <c r="D27" s="15" t="s">
        <v>0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59" t="s">
        <v>26</v>
      </c>
      <c r="B30" s="159"/>
      <c r="C30" s="159"/>
      <c r="D30" s="159"/>
    </row>
    <row r="31" spans="1:4" ht="15">
      <c r="A31" s="57">
        <v>1</v>
      </c>
      <c r="B31" s="180" t="s">
        <v>27</v>
      </c>
      <c r="C31" s="180"/>
      <c r="D31" s="57" t="s">
        <v>28</v>
      </c>
    </row>
    <row r="32" spans="1:4">
      <c r="A32" s="16" t="s">
        <v>8</v>
      </c>
      <c r="B32" s="179" t="s">
        <v>29</v>
      </c>
      <c r="C32" s="179"/>
      <c r="D32" s="17">
        <f>'Profissionais e Salários'!F8</f>
        <v>11732.5</v>
      </c>
    </row>
    <row r="33" spans="1:6">
      <c r="A33" s="16" t="s">
        <v>10</v>
      </c>
      <c r="B33" s="179" t="s">
        <v>30</v>
      </c>
      <c r="C33" s="179"/>
      <c r="D33" s="70">
        <v>0</v>
      </c>
    </row>
    <row r="34" spans="1:6" ht="15">
      <c r="A34" s="181" t="s">
        <v>31</v>
      </c>
      <c r="B34" s="182"/>
      <c r="C34" s="183"/>
      <c r="D34" s="18">
        <f>SUM(D32:D33)</f>
        <v>11732.5</v>
      </c>
    </row>
    <row r="35" spans="1:6" ht="33.75" customHeight="1">
      <c r="A35" s="184" t="s">
        <v>188</v>
      </c>
      <c r="B35" s="185"/>
      <c r="C35" s="185"/>
      <c r="D35" s="185"/>
    </row>
    <row r="36" spans="1:6" ht="15">
      <c r="A36" s="186"/>
      <c r="B36" s="187"/>
      <c r="C36" s="187"/>
      <c r="D36" s="187"/>
    </row>
    <row r="37" spans="1:6" ht="15">
      <c r="A37" s="186" t="s">
        <v>32</v>
      </c>
      <c r="B37" s="187"/>
      <c r="C37" s="187"/>
      <c r="D37" s="187"/>
    </row>
    <row r="38" spans="1:6" ht="24.75" customHeight="1">
      <c r="A38" s="143" t="s">
        <v>33</v>
      </c>
      <c r="B38" s="144"/>
      <c r="C38" s="144"/>
      <c r="D38" s="144"/>
    </row>
    <row r="39" spans="1:6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6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977.31724999999994</v>
      </c>
    </row>
    <row r="41" spans="1:6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325.90277777777777</v>
      </c>
    </row>
    <row r="42" spans="1:6" ht="15">
      <c r="A42" s="136" t="s">
        <v>37</v>
      </c>
      <c r="B42" s="136"/>
      <c r="C42" s="23">
        <f>SUM(C40:C41)</f>
        <v>0.11107777777777778</v>
      </c>
      <c r="D42" s="24">
        <f>SUM(D40:D41)</f>
        <v>1303.2200277777777</v>
      </c>
    </row>
    <row r="43" spans="1:6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453.52056966666669</v>
      </c>
    </row>
    <row r="44" spans="1:6" ht="15">
      <c r="A44" s="136" t="s">
        <v>39</v>
      </c>
      <c r="B44" s="136"/>
      <c r="C44" s="23">
        <f>SUM(C42:C43)</f>
        <v>0.14973284444444446</v>
      </c>
      <c r="D44" s="24">
        <f>SUM(D42:D43)</f>
        <v>1756.7405974444443</v>
      </c>
    </row>
    <row r="45" spans="1:6" ht="58.5" customHeight="1">
      <c r="A45" s="160" t="s">
        <v>191</v>
      </c>
      <c r="B45" s="161"/>
      <c r="C45" s="161"/>
      <c r="D45" s="162"/>
      <c r="F45" s="71"/>
    </row>
    <row r="46" spans="1:6" ht="34.5" customHeight="1">
      <c r="A46" s="163" t="s">
        <v>192</v>
      </c>
      <c r="B46" s="164"/>
      <c r="C46" s="164"/>
      <c r="D46" s="165"/>
    </row>
    <row r="47" spans="1:6" ht="81" customHeight="1">
      <c r="A47" s="166" t="s">
        <v>193</v>
      </c>
      <c r="B47" s="167"/>
      <c r="C47" s="167"/>
      <c r="D47" s="168"/>
    </row>
    <row r="48" spans="1:6" ht="15">
      <c r="A48" s="60"/>
      <c r="B48" s="61"/>
      <c r="C48" s="61"/>
      <c r="D48" s="61"/>
    </row>
    <row r="49" spans="1:4" ht="35.25" customHeight="1">
      <c r="A49" s="158" t="s">
        <v>40</v>
      </c>
      <c r="B49" s="159"/>
      <c r="C49" s="159"/>
      <c r="D49" s="159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2346.5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293.3125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117.325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175.98749999999998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117.325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70.394999999999996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23.465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938.6</v>
      </c>
    </row>
    <row r="59" spans="1:4" ht="15">
      <c r="A59" s="169" t="s">
        <v>54</v>
      </c>
      <c r="B59" s="169"/>
      <c r="C59" s="31">
        <f>SUM(C51:C58)</f>
        <v>0.34800000000000003</v>
      </c>
      <c r="D59" s="32">
        <f>SUM(D51:D58)</f>
        <v>4082.91</v>
      </c>
    </row>
    <row r="60" spans="1:4" ht="35.25" customHeight="1">
      <c r="A60" s="160" t="s">
        <v>194</v>
      </c>
      <c r="B60" s="161"/>
      <c r="C60" s="161"/>
      <c r="D60" s="162"/>
    </row>
    <row r="61" spans="1:4" ht="35.25" customHeight="1">
      <c r="A61" s="163" t="s">
        <v>195</v>
      </c>
      <c r="B61" s="164"/>
      <c r="C61" s="164"/>
      <c r="D61" s="165"/>
    </row>
    <row r="62" spans="1:4" ht="35.25" customHeight="1">
      <c r="A62" s="170" t="s">
        <v>196</v>
      </c>
      <c r="B62" s="167"/>
      <c r="C62" s="167"/>
      <c r="D62" s="168"/>
    </row>
    <row r="63" spans="1:4" ht="15">
      <c r="A63" s="61"/>
      <c r="B63" s="61"/>
      <c r="C63" s="61"/>
      <c r="D63" s="61"/>
    </row>
    <row r="64" spans="1:4" ht="20.25" customHeight="1">
      <c r="A64" s="158" t="s">
        <v>55</v>
      </c>
      <c r="B64" s="159"/>
      <c r="C64" s="159"/>
      <c r="D64" s="159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Contador!C66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100">
        <f>28*0.8</f>
        <v>22.400000000000002</v>
      </c>
      <c r="D67" s="82">
        <f>C67*22</f>
        <v>492.80000000000007</v>
      </c>
    </row>
    <row r="68" spans="1:4" ht="29.25">
      <c r="A68" s="62" t="s">
        <v>13</v>
      </c>
      <c r="B68" s="33" t="s">
        <v>211</v>
      </c>
      <c r="C68" s="173">
        <f>663.44*0.2</f>
        <v>132.68800000000002</v>
      </c>
      <c r="D68" s="174"/>
    </row>
    <row r="69" spans="1:4" ht="28.5">
      <c r="A69" s="62" t="s">
        <v>15</v>
      </c>
      <c r="B69" s="33" t="s">
        <v>197</v>
      </c>
      <c r="C69" s="175"/>
      <c r="D69" s="176"/>
    </row>
    <row r="70" spans="1:4" ht="28.5">
      <c r="A70" s="62" t="s">
        <v>17</v>
      </c>
      <c r="B70" s="33" t="s">
        <v>197</v>
      </c>
      <c r="C70" s="175"/>
      <c r="D70" s="176"/>
    </row>
    <row r="71" spans="1:4" ht="38.25" customHeight="1">
      <c r="A71" s="62" t="s">
        <v>48</v>
      </c>
      <c r="B71" s="33" t="s">
        <v>197</v>
      </c>
      <c r="C71" s="177"/>
      <c r="D71" s="178"/>
    </row>
    <row r="72" spans="1:4" ht="15">
      <c r="A72" s="34"/>
      <c r="B72" s="55" t="s">
        <v>60</v>
      </c>
      <c r="C72" s="171">
        <f>D66+D67+C68+C69+C70+C71</f>
        <v>625.48800000000006</v>
      </c>
      <c r="D72" s="172"/>
    </row>
    <row r="73" spans="1:4" ht="36" customHeight="1">
      <c r="A73" s="188" t="s">
        <v>212</v>
      </c>
      <c r="B73" s="189"/>
      <c r="C73" s="189"/>
      <c r="D73" s="189"/>
    </row>
    <row r="74" spans="1:4">
      <c r="A74" s="153"/>
      <c r="B74" s="154"/>
      <c r="C74" s="154"/>
      <c r="D74" s="154"/>
    </row>
    <row r="75" spans="1:4" ht="36.75" customHeight="1">
      <c r="A75" s="151" t="s">
        <v>61</v>
      </c>
      <c r="B75" s="152"/>
      <c r="C75" s="152"/>
      <c r="D75" s="152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1756.7405974444443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4082.91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625.48800000000006</v>
      </c>
    </row>
    <row r="80" spans="1:4" ht="15">
      <c r="A80" s="136" t="s">
        <v>63</v>
      </c>
      <c r="B80" s="136"/>
      <c r="C80" s="38" t="s">
        <v>0</v>
      </c>
      <c r="D80" s="18">
        <f>SUM(D77:D79)</f>
        <v>6465.1385974444447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51" t="s">
        <v>64</v>
      </c>
      <c r="B83" s="152"/>
      <c r="C83" s="152"/>
      <c r="D83" s="152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108">
        <v>0</v>
      </c>
      <c r="D85" s="14">
        <f t="shared" ref="D85:D90" si="0">D$34*C85</f>
        <v>0</v>
      </c>
    </row>
    <row r="86" spans="1:4" ht="49.5">
      <c r="A86" s="54" t="s">
        <v>10</v>
      </c>
      <c r="B86" s="105" t="s">
        <v>223</v>
      </c>
      <c r="C86" s="108">
        <v>0</v>
      </c>
      <c r="D86" s="14">
        <f t="shared" si="0"/>
        <v>0</v>
      </c>
    </row>
    <row r="87" spans="1:4" ht="62.25">
      <c r="A87" s="54" t="s">
        <v>13</v>
      </c>
      <c r="B87" s="105" t="s">
        <v>224</v>
      </c>
      <c r="C87" s="108">
        <v>0</v>
      </c>
      <c r="D87" s="14">
        <f t="shared" si="0"/>
        <v>0</v>
      </c>
    </row>
    <row r="88" spans="1:4">
      <c r="A88" s="54" t="s">
        <v>15</v>
      </c>
      <c r="B88" s="105" t="s">
        <v>67</v>
      </c>
      <c r="C88" s="108">
        <v>0</v>
      </c>
      <c r="D88" s="14">
        <f t="shared" si="0"/>
        <v>0</v>
      </c>
    </row>
    <row r="89" spans="1:4" ht="62.25">
      <c r="A89" s="54" t="s">
        <v>17</v>
      </c>
      <c r="B89" s="105" t="s">
        <v>225</v>
      </c>
      <c r="C89" s="108">
        <v>0</v>
      </c>
      <c r="D89" s="14">
        <f t="shared" si="0"/>
        <v>0</v>
      </c>
    </row>
    <row r="90" spans="1:4" ht="62.25">
      <c r="A90" s="54" t="s">
        <v>48</v>
      </c>
      <c r="B90" s="105" t="s">
        <v>226</v>
      </c>
      <c r="C90" s="108">
        <v>0</v>
      </c>
      <c r="D90" s="14">
        <f t="shared" si="0"/>
        <v>0</v>
      </c>
    </row>
    <row r="91" spans="1:4" ht="15">
      <c r="A91" s="136" t="s">
        <v>68</v>
      </c>
      <c r="B91" s="136"/>
      <c r="C91" s="44">
        <f>SUM(C85:C90)</f>
        <v>0</v>
      </c>
      <c r="D91" s="18">
        <f>SUM(D85:D90)</f>
        <v>0</v>
      </c>
    </row>
    <row r="92" spans="1:4" ht="15">
      <c r="A92" s="60"/>
      <c r="B92" s="61"/>
      <c r="C92" s="61"/>
      <c r="D92" s="61"/>
    </row>
    <row r="93" spans="1:4" ht="15">
      <c r="A93" s="151" t="s">
        <v>69</v>
      </c>
      <c r="B93" s="152"/>
      <c r="C93" s="152"/>
      <c r="D93" s="152"/>
    </row>
    <row r="94" spans="1:4">
      <c r="A94" s="4"/>
      <c r="B94" s="4"/>
      <c r="C94" s="4"/>
      <c r="D94" s="4"/>
    </row>
    <row r="95" spans="1:4" ht="63.75" customHeight="1">
      <c r="A95" s="155" t="s">
        <v>198</v>
      </c>
      <c r="B95" s="156"/>
      <c r="C95" s="156"/>
      <c r="D95" s="157"/>
    </row>
    <row r="96" spans="1:4" ht="15">
      <c r="A96" s="58"/>
      <c r="B96" s="59"/>
      <c r="C96" s="59"/>
      <c r="D96" s="59"/>
    </row>
    <row r="97" spans="1:4" ht="39" customHeight="1">
      <c r="A97" s="151" t="s">
        <v>70</v>
      </c>
      <c r="B97" s="152"/>
      <c r="C97" s="152"/>
      <c r="D97" s="152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1167.818287037037</v>
      </c>
    </row>
    <row r="100" spans="1:4">
      <c r="A100" s="54" t="s">
        <v>10</v>
      </c>
      <c r="B100" s="35" t="s">
        <v>73</v>
      </c>
      <c r="C100" s="108">
        <v>0</v>
      </c>
      <c r="D100" s="14">
        <f t="shared" si="1"/>
        <v>0</v>
      </c>
    </row>
    <row r="101" spans="1:4">
      <c r="A101" s="54" t="s">
        <v>13</v>
      </c>
      <c r="B101" s="35" t="s">
        <v>74</v>
      </c>
      <c r="C101" s="108">
        <v>0</v>
      </c>
      <c r="D101" s="14">
        <f t="shared" si="1"/>
        <v>0</v>
      </c>
    </row>
    <row r="102" spans="1:4" ht="28.5">
      <c r="A102" s="54" t="s">
        <v>15</v>
      </c>
      <c r="B102" s="35" t="s">
        <v>75</v>
      </c>
      <c r="C102" s="108">
        <v>0</v>
      </c>
      <c r="D102" s="14">
        <f t="shared" si="1"/>
        <v>0</v>
      </c>
    </row>
    <row r="103" spans="1:4" ht="28.5">
      <c r="A103" s="54" t="s">
        <v>17</v>
      </c>
      <c r="B103" s="35" t="s">
        <v>76</v>
      </c>
      <c r="C103" s="108">
        <v>0</v>
      </c>
      <c r="D103" s="14">
        <f t="shared" si="1"/>
        <v>0</v>
      </c>
    </row>
    <row r="104" spans="1:4">
      <c r="A104" s="54" t="s">
        <v>48</v>
      </c>
      <c r="B104" s="35" t="s">
        <v>77</v>
      </c>
      <c r="C104" s="108">
        <v>0</v>
      </c>
      <c r="D104" s="14">
        <f t="shared" si="1"/>
        <v>0</v>
      </c>
    </row>
    <row r="105" spans="1:4" ht="15">
      <c r="A105" s="136" t="s">
        <v>78</v>
      </c>
      <c r="B105" s="136"/>
      <c r="C105" s="44">
        <f>SUM(C99:C104)</f>
        <v>9.9537037037037021E-2</v>
      </c>
      <c r="D105" s="18">
        <f>SUM(D99:D104)</f>
        <v>1167.818287037037</v>
      </c>
    </row>
    <row r="106" spans="1:4" ht="15">
      <c r="A106" s="60"/>
      <c r="B106" s="61"/>
      <c r="C106" s="61"/>
      <c r="D106" s="61"/>
    </row>
    <row r="107" spans="1:4" ht="48.75" customHeight="1">
      <c r="A107" s="158" t="s">
        <v>79</v>
      </c>
      <c r="B107" s="159"/>
      <c r="C107" s="159"/>
      <c r="D107" s="159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9.9537037037037021E-2</v>
      </c>
      <c r="D109" s="37">
        <f>D105</f>
        <v>1167.818287037037</v>
      </c>
    </row>
    <row r="110" spans="1:4" ht="15">
      <c r="A110" s="136" t="s">
        <v>82</v>
      </c>
      <c r="B110" s="136"/>
      <c r="C110" s="38" t="s">
        <v>0</v>
      </c>
      <c r="D110" s="18">
        <f>SUM(D109:D109)</f>
        <v>1167.818287037037</v>
      </c>
    </row>
    <row r="111" spans="1:4" ht="15">
      <c r="A111" s="60"/>
      <c r="B111" s="61"/>
      <c r="C111" s="61"/>
      <c r="D111" s="61"/>
    </row>
    <row r="112" spans="1:4" ht="15">
      <c r="A112" s="151" t="s">
        <v>83</v>
      </c>
      <c r="B112" s="152"/>
      <c r="C112" s="152"/>
      <c r="D112" s="152"/>
    </row>
    <row r="113" spans="1:4" ht="15">
      <c r="A113" s="57">
        <v>5</v>
      </c>
      <c r="B113" s="139" t="s">
        <v>84</v>
      </c>
      <c r="C113" s="139"/>
      <c r="D113" s="57" t="s">
        <v>28</v>
      </c>
    </row>
    <row r="114" spans="1:4">
      <c r="A114" s="54" t="s">
        <v>8</v>
      </c>
      <c r="B114" s="140" t="s">
        <v>85</v>
      </c>
      <c r="C114" s="140"/>
      <c r="D114" s="37"/>
    </row>
    <row r="115" spans="1:4">
      <c r="A115" s="54" t="s">
        <v>10</v>
      </c>
      <c r="B115" s="140" t="s">
        <v>86</v>
      </c>
      <c r="C115" s="140"/>
      <c r="D115" s="37"/>
    </row>
    <row r="116" spans="1:4">
      <c r="A116" s="54" t="s">
        <v>13</v>
      </c>
      <c r="B116" s="140" t="s">
        <v>30</v>
      </c>
      <c r="C116" s="140"/>
      <c r="D116" s="37"/>
    </row>
    <row r="117" spans="1:4" ht="15">
      <c r="A117" s="34"/>
      <c r="B117" s="136" t="s">
        <v>87</v>
      </c>
      <c r="C117" s="136"/>
      <c r="D117" s="18">
        <f>SUM(D114:D116)</f>
        <v>0</v>
      </c>
    </row>
    <row r="118" spans="1:4" ht="15">
      <c r="A118" s="141" t="s">
        <v>200</v>
      </c>
      <c r="B118" s="142"/>
      <c r="C118" s="142"/>
      <c r="D118" s="142"/>
    </row>
    <row r="119" spans="1:4" ht="15">
      <c r="A119" s="143"/>
      <c r="B119" s="144"/>
      <c r="C119" s="144"/>
      <c r="D119" s="144"/>
    </row>
    <row r="120" spans="1:4" ht="15">
      <c r="A120" s="145" t="s">
        <v>88</v>
      </c>
      <c r="B120" s="145"/>
      <c r="C120" s="145"/>
      <c r="D120" s="145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0</v>
      </c>
      <c r="D122" s="45">
        <f>(D34+D80+D91+D110+D117)*C122</f>
        <v>0</v>
      </c>
    </row>
    <row r="123" spans="1:4">
      <c r="A123" s="16" t="s">
        <v>10</v>
      </c>
      <c r="B123" s="3" t="s">
        <v>91</v>
      </c>
      <c r="C123" s="43">
        <f>Coordenador!C123</f>
        <v>0</v>
      </c>
      <c r="D123" s="45">
        <f>(D34+D80+D91+D110+D117+D122)*C123</f>
        <v>0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2018.6606999724518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166.79611715874069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782.65870359101405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1069.2058792226969</v>
      </c>
    </row>
    <row r="128" spans="1:4" ht="15">
      <c r="A128" s="34"/>
      <c r="B128" s="55" t="s">
        <v>96</v>
      </c>
      <c r="C128" s="44"/>
      <c r="D128" s="18">
        <f>D122+D123+D124</f>
        <v>2018.6606999724518</v>
      </c>
    </row>
    <row r="129" spans="1:4" ht="27" customHeight="1">
      <c r="A129" s="146" t="s">
        <v>201</v>
      </c>
      <c r="B129" s="147"/>
      <c r="C129" s="147"/>
      <c r="D129" s="147"/>
    </row>
    <row r="130" spans="1:4" ht="35.25" customHeight="1">
      <c r="A130" s="148" t="s">
        <v>202</v>
      </c>
      <c r="B130" s="149"/>
      <c r="C130" s="149"/>
      <c r="D130" s="149"/>
    </row>
    <row r="131" spans="1:4">
      <c r="A131" s="49"/>
      <c r="B131" s="49"/>
      <c r="C131" s="49"/>
      <c r="D131" s="49"/>
    </row>
    <row r="132" spans="1:4" ht="18.75" customHeight="1">
      <c r="A132" s="150" t="s">
        <v>97</v>
      </c>
      <c r="B132" s="150"/>
      <c r="C132" s="150"/>
      <c r="D132" s="150"/>
    </row>
    <row r="133" spans="1:4" ht="15">
      <c r="A133" s="34"/>
      <c r="B133" s="138" t="s">
        <v>98</v>
      </c>
      <c r="C133" s="138"/>
      <c r="D133" s="56" t="s">
        <v>99</v>
      </c>
    </row>
    <row r="134" spans="1:4">
      <c r="A134" s="50" t="s">
        <v>8</v>
      </c>
      <c r="B134" s="137" t="s">
        <v>100</v>
      </c>
      <c r="C134" s="137"/>
      <c r="D134" s="37">
        <f>D34</f>
        <v>11732.5</v>
      </c>
    </row>
    <row r="135" spans="1:4">
      <c r="A135" s="50" t="s">
        <v>10</v>
      </c>
      <c r="B135" s="137" t="s">
        <v>101</v>
      </c>
      <c r="C135" s="137"/>
      <c r="D135" s="37">
        <f>D80</f>
        <v>6465.1385974444447</v>
      </c>
    </row>
    <row r="136" spans="1:4">
      <c r="A136" s="50" t="s">
        <v>13</v>
      </c>
      <c r="B136" s="137" t="s">
        <v>102</v>
      </c>
      <c r="C136" s="137"/>
      <c r="D136" s="37">
        <f>D91</f>
        <v>0</v>
      </c>
    </row>
    <row r="137" spans="1:4">
      <c r="A137" s="50" t="s">
        <v>15</v>
      </c>
      <c r="B137" s="137" t="s">
        <v>103</v>
      </c>
      <c r="C137" s="137"/>
      <c r="D137" s="14">
        <f>D110</f>
        <v>1167.818287037037</v>
      </c>
    </row>
    <row r="138" spans="1:4">
      <c r="A138" s="50" t="s">
        <v>17</v>
      </c>
      <c r="B138" s="137" t="s">
        <v>104</v>
      </c>
      <c r="C138" s="137"/>
      <c r="D138" s="37">
        <f>D117</f>
        <v>0</v>
      </c>
    </row>
    <row r="139" spans="1:4" ht="15">
      <c r="A139" s="136" t="s">
        <v>105</v>
      </c>
      <c r="B139" s="136"/>
      <c r="C139" s="136"/>
      <c r="D139" s="18">
        <f>SUM(D134:D138)</f>
        <v>19365.456884481482</v>
      </c>
    </row>
    <row r="140" spans="1:4">
      <c r="A140" s="50" t="s">
        <v>48</v>
      </c>
      <c r="B140" s="135" t="s">
        <v>106</v>
      </c>
      <c r="C140" s="135"/>
      <c r="D140" s="37">
        <f>D128</f>
        <v>2018.6606999724518</v>
      </c>
    </row>
    <row r="141" spans="1:4" ht="15">
      <c r="A141" s="136" t="s">
        <v>107</v>
      </c>
      <c r="B141" s="136"/>
      <c r="C141" s="136"/>
      <c r="D141" s="18">
        <f>TRUNC((D139+D140),2)</f>
        <v>21384.11</v>
      </c>
    </row>
    <row r="142" spans="1:4" ht="24.75" customHeight="1">
      <c r="A142" s="195" t="s">
        <v>203</v>
      </c>
      <c r="B142" s="195"/>
      <c r="C142" s="195"/>
      <c r="D142" s="195"/>
    </row>
  </sheetData>
  <sheetProtection selectLockedCells="1"/>
  <mergeCells count="78"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</mergeCells>
  <pageMargins left="0.51181102362204722" right="0.51181102362204722" top="0.78740157480314965" bottom="0.78740157480314965" header="0.31496062992125984" footer="0.31496062992125984"/>
  <pageSetup paperSize="9" scale="92" fitToHeight="4" orientation="portrait" horizontalDpi="4294967293" verticalDpi="4294967293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2"/>
  <sheetViews>
    <sheetView showGridLines="0" view="pageBreakPreview" topLeftCell="A108" zoomScale="90" zoomScaleNormal="85" zoomScaleSheetLayoutView="90" workbookViewId="0">
      <selection activeCell="C100" sqref="C100:C104"/>
    </sheetView>
  </sheetViews>
  <sheetFormatPr defaultColWidth="0" defaultRowHeight="14.25" zeroHeight="1"/>
  <cols>
    <col min="1" max="1" width="6.140625" style="63" customWidth="1"/>
    <col min="2" max="2" width="45.5703125" style="63" customWidth="1"/>
    <col min="3" max="3" width="20.85546875" style="63" customWidth="1"/>
    <col min="4" max="4" width="28" style="63" customWidth="1"/>
    <col min="5" max="7" width="0" style="63" hidden="1" customWidth="1"/>
    <col min="8" max="16384" width="9.140625" style="63" hidden="1"/>
  </cols>
  <sheetData>
    <row r="1" spans="1:4">
      <c r="A1" s="104" t="s">
        <v>204</v>
      </c>
      <c r="B1" s="64"/>
      <c r="C1" s="64"/>
      <c r="D1" s="65"/>
    </row>
    <row r="2" spans="1:4">
      <c r="A2" s="104" t="s">
        <v>238</v>
      </c>
      <c r="B2" s="64"/>
      <c r="C2" s="64"/>
      <c r="D2" s="65"/>
    </row>
    <row r="3" spans="1:4">
      <c r="A3" s="104" t="s">
        <v>239</v>
      </c>
      <c r="B3" s="64"/>
      <c r="C3" s="64"/>
      <c r="D3" s="65"/>
    </row>
    <row r="4" spans="1:4">
      <c r="A4" s="104" t="s">
        <v>240</v>
      </c>
      <c r="B4" s="64"/>
      <c r="C4" s="64"/>
      <c r="D4" s="65"/>
    </row>
    <row r="5" spans="1:4">
      <c r="A5" s="104" t="s">
        <v>241</v>
      </c>
      <c r="B5" s="66"/>
      <c r="C5" s="66"/>
      <c r="D5" s="67"/>
    </row>
    <row r="6" spans="1:4"/>
    <row r="7" spans="1:4">
      <c r="A7" s="179" t="s">
        <v>187</v>
      </c>
      <c r="B7" s="179"/>
      <c r="C7" s="190" t="s">
        <v>180</v>
      </c>
      <c r="D7" s="190"/>
    </row>
    <row r="8" spans="1:4">
      <c r="A8" s="179" t="s">
        <v>2</v>
      </c>
      <c r="B8" s="179"/>
      <c r="C8" s="191" t="s">
        <v>227</v>
      </c>
      <c r="D8" s="191"/>
    </row>
    <row r="9" spans="1:4">
      <c r="A9" s="4"/>
      <c r="B9" s="4"/>
      <c r="C9" s="4"/>
      <c r="D9" s="4"/>
    </row>
    <row r="10" spans="1:4" ht="15">
      <c r="A10" s="192" t="s">
        <v>3</v>
      </c>
      <c r="B10" s="192"/>
      <c r="C10" s="192"/>
      <c r="D10" s="192"/>
    </row>
    <row r="11" spans="1:4" ht="15">
      <c r="A11" s="180" t="s">
        <v>4</v>
      </c>
      <c r="B11" s="180"/>
      <c r="C11" s="5" t="s">
        <v>5</v>
      </c>
      <c r="D11" s="5" t="s">
        <v>6</v>
      </c>
    </row>
    <row r="12" spans="1:4">
      <c r="A12" s="193" t="s">
        <v>174</v>
      </c>
      <c r="B12" s="194"/>
      <c r="C12" s="68" t="s">
        <v>7</v>
      </c>
      <c r="D12" s="69">
        <v>1</v>
      </c>
    </row>
    <row r="13" spans="1:4">
      <c r="A13" s="6"/>
      <c r="B13" s="6"/>
      <c r="C13" s="6"/>
      <c r="D13" s="7"/>
    </row>
    <row r="14" spans="1:4">
      <c r="A14" s="1"/>
      <c r="B14" s="1"/>
      <c r="C14" s="1"/>
      <c r="D14" s="1"/>
    </row>
    <row r="15" spans="1:4">
      <c r="A15" s="62" t="s">
        <v>8</v>
      </c>
      <c r="B15" s="179" t="s">
        <v>9</v>
      </c>
      <c r="C15" s="179"/>
      <c r="D15" s="8">
        <v>44060</v>
      </c>
    </row>
    <row r="16" spans="1:4" ht="15">
      <c r="A16" s="62" t="s">
        <v>10</v>
      </c>
      <c r="B16" s="179" t="s">
        <v>11</v>
      </c>
      <c r="C16" s="179"/>
      <c r="D16" s="9" t="s">
        <v>12</v>
      </c>
    </row>
    <row r="17" spans="1:4">
      <c r="A17" s="62" t="s">
        <v>13</v>
      </c>
      <c r="B17" s="179" t="s">
        <v>14</v>
      </c>
      <c r="C17" s="179"/>
      <c r="D17" s="10" t="s">
        <v>0</v>
      </c>
    </row>
    <row r="18" spans="1:4">
      <c r="A18" s="62" t="s">
        <v>15</v>
      </c>
      <c r="B18" s="155" t="s">
        <v>16</v>
      </c>
      <c r="C18" s="157"/>
      <c r="D18" s="10" t="s">
        <v>0</v>
      </c>
    </row>
    <row r="19" spans="1:4">
      <c r="A19" s="62" t="s">
        <v>17</v>
      </c>
      <c r="B19" s="179" t="s">
        <v>18</v>
      </c>
      <c r="C19" s="179"/>
      <c r="D19" s="11">
        <v>12</v>
      </c>
    </row>
    <row r="20" spans="1:4">
      <c r="A20" s="1"/>
      <c r="B20" s="1"/>
      <c r="C20" s="12"/>
      <c r="D20" s="1"/>
    </row>
    <row r="21" spans="1:4" ht="15">
      <c r="A21" s="159" t="s">
        <v>19</v>
      </c>
      <c r="B21" s="159"/>
      <c r="C21" s="159"/>
      <c r="D21" s="159"/>
    </row>
    <row r="22" spans="1:4" ht="15">
      <c r="A22" s="180" t="s">
        <v>20</v>
      </c>
      <c r="B22" s="180"/>
      <c r="C22" s="180"/>
      <c r="D22" s="180"/>
    </row>
    <row r="23" spans="1:4">
      <c r="A23" s="62">
        <v>1</v>
      </c>
      <c r="B23" s="179" t="s">
        <v>21</v>
      </c>
      <c r="C23" s="179"/>
      <c r="D23" s="13" t="s">
        <v>161</v>
      </c>
    </row>
    <row r="24" spans="1:4">
      <c r="A24" s="62">
        <v>2</v>
      </c>
      <c r="B24" s="179" t="s">
        <v>22</v>
      </c>
      <c r="C24" s="179"/>
      <c r="D24" s="11" t="s">
        <v>112</v>
      </c>
    </row>
    <row r="25" spans="1:4">
      <c r="A25" s="62">
        <v>3</v>
      </c>
      <c r="B25" s="179" t="s">
        <v>23</v>
      </c>
      <c r="C25" s="179"/>
      <c r="D25" s="14">
        <f>'Adv. Sênior'!D25</f>
        <v>4134.3900000000003</v>
      </c>
    </row>
    <row r="26" spans="1:4" ht="39.75" customHeight="1">
      <c r="A26" s="62">
        <v>4</v>
      </c>
      <c r="B26" s="179" t="s">
        <v>24</v>
      </c>
      <c r="C26" s="179"/>
      <c r="D26" s="11" t="s">
        <v>175</v>
      </c>
    </row>
    <row r="27" spans="1:4">
      <c r="A27" s="62">
        <v>5</v>
      </c>
      <c r="B27" s="179" t="s">
        <v>25</v>
      </c>
      <c r="C27" s="179"/>
      <c r="D27" s="15" t="s">
        <v>0</v>
      </c>
    </row>
    <row r="28" spans="1:4">
      <c r="A28" s="1"/>
      <c r="B28" s="1"/>
      <c r="C28" s="1"/>
      <c r="D28" s="2"/>
    </row>
    <row r="29" spans="1:4">
      <c r="A29" s="1"/>
      <c r="B29" s="1"/>
      <c r="C29" s="1"/>
      <c r="D29" s="2"/>
    </row>
    <row r="30" spans="1:4" ht="15">
      <c r="A30" s="159" t="s">
        <v>26</v>
      </c>
      <c r="B30" s="159"/>
      <c r="C30" s="159"/>
      <c r="D30" s="159"/>
    </row>
    <row r="31" spans="1:4" ht="15">
      <c r="A31" s="57">
        <v>1</v>
      </c>
      <c r="B31" s="180" t="s">
        <v>27</v>
      </c>
      <c r="C31" s="180"/>
      <c r="D31" s="57" t="s">
        <v>28</v>
      </c>
    </row>
    <row r="32" spans="1:4">
      <c r="A32" s="16" t="s">
        <v>8</v>
      </c>
      <c r="B32" s="179" t="s">
        <v>29</v>
      </c>
      <c r="C32" s="179"/>
      <c r="D32" s="17">
        <f>'Profissionais e Salários'!F9</f>
        <v>5431.36</v>
      </c>
    </row>
    <row r="33" spans="1:7">
      <c r="A33" s="16" t="s">
        <v>10</v>
      </c>
      <c r="B33" s="179" t="s">
        <v>30</v>
      </c>
      <c r="C33" s="179"/>
      <c r="D33" s="70">
        <v>0</v>
      </c>
    </row>
    <row r="34" spans="1:7" ht="15">
      <c r="A34" s="181" t="s">
        <v>31</v>
      </c>
      <c r="B34" s="182"/>
      <c r="C34" s="183"/>
      <c r="D34" s="18">
        <f>SUM(D32:D33)</f>
        <v>5431.36</v>
      </c>
    </row>
    <row r="35" spans="1:7" ht="33.75" customHeight="1">
      <c r="A35" s="184" t="s">
        <v>188</v>
      </c>
      <c r="B35" s="185"/>
      <c r="C35" s="185"/>
      <c r="D35" s="185"/>
    </row>
    <row r="36" spans="1:7" ht="15">
      <c r="A36" s="186"/>
      <c r="B36" s="187"/>
      <c r="C36" s="187"/>
      <c r="D36" s="187"/>
    </row>
    <row r="37" spans="1:7" ht="15">
      <c r="A37" s="186" t="s">
        <v>32</v>
      </c>
      <c r="B37" s="187"/>
      <c r="C37" s="187"/>
      <c r="D37" s="187"/>
    </row>
    <row r="38" spans="1:7" ht="24.75" customHeight="1">
      <c r="A38" s="143" t="s">
        <v>33</v>
      </c>
      <c r="B38" s="144"/>
      <c r="C38" s="144"/>
      <c r="D38" s="144"/>
    </row>
    <row r="39" spans="1:7" ht="30">
      <c r="A39" s="56" t="s">
        <v>34</v>
      </c>
      <c r="B39" s="56" t="s">
        <v>35</v>
      </c>
      <c r="C39" s="56" t="s">
        <v>36</v>
      </c>
      <c r="D39" s="56" t="s">
        <v>28</v>
      </c>
    </row>
    <row r="40" spans="1:7" ht="15">
      <c r="A40" s="19" t="s">
        <v>8</v>
      </c>
      <c r="B40" s="20" t="s">
        <v>189</v>
      </c>
      <c r="C40" s="21">
        <f>Coordenador!C40</f>
        <v>8.3299999999999999E-2</v>
      </c>
      <c r="D40" s="22">
        <f>C40*D34</f>
        <v>452.43228799999997</v>
      </c>
    </row>
    <row r="41" spans="1:7" ht="30">
      <c r="A41" s="19" t="s">
        <v>10</v>
      </c>
      <c r="B41" s="20" t="s">
        <v>190</v>
      </c>
      <c r="C41" s="21">
        <f>Coordenador!C41</f>
        <v>2.7777777777777776E-2</v>
      </c>
      <c r="D41" s="22">
        <f>D34*C41</f>
        <v>150.87111111111111</v>
      </c>
    </row>
    <row r="42" spans="1:7" ht="15">
      <c r="A42" s="136" t="s">
        <v>37</v>
      </c>
      <c r="B42" s="136"/>
      <c r="C42" s="23">
        <f>SUM(C40:C41)</f>
        <v>0.11107777777777778</v>
      </c>
      <c r="D42" s="24">
        <f>SUM(D40:D41)</f>
        <v>603.30339911111105</v>
      </c>
    </row>
    <row r="43" spans="1:7" ht="28.5">
      <c r="A43" s="19" t="s">
        <v>13</v>
      </c>
      <c r="B43" s="20" t="s">
        <v>38</v>
      </c>
      <c r="C43" s="21">
        <f>C42*C59</f>
        <v>3.8655066666666668E-2</v>
      </c>
      <c r="D43" s="22">
        <f>D34*C43</f>
        <v>209.94958289066668</v>
      </c>
    </row>
    <row r="44" spans="1:7" ht="15">
      <c r="A44" s="136" t="s">
        <v>39</v>
      </c>
      <c r="B44" s="136"/>
      <c r="C44" s="23">
        <f>SUM(C42:C43)</f>
        <v>0.14973284444444446</v>
      </c>
      <c r="D44" s="24">
        <f>SUM(D42:D43)</f>
        <v>813.2529820017777</v>
      </c>
    </row>
    <row r="45" spans="1:7" ht="58.5" customHeight="1">
      <c r="A45" s="160" t="s">
        <v>191</v>
      </c>
      <c r="B45" s="161"/>
      <c r="C45" s="161"/>
      <c r="D45" s="162"/>
      <c r="G45" s="71"/>
    </row>
    <row r="46" spans="1:7" ht="34.5" customHeight="1">
      <c r="A46" s="163" t="s">
        <v>192</v>
      </c>
      <c r="B46" s="164"/>
      <c r="C46" s="164"/>
      <c r="D46" s="165"/>
    </row>
    <row r="47" spans="1:7" ht="81" customHeight="1">
      <c r="A47" s="166" t="s">
        <v>193</v>
      </c>
      <c r="B47" s="167"/>
      <c r="C47" s="167"/>
      <c r="D47" s="168"/>
    </row>
    <row r="48" spans="1:7" ht="15">
      <c r="A48" s="60"/>
      <c r="B48" s="61"/>
      <c r="C48" s="61"/>
      <c r="D48" s="61"/>
    </row>
    <row r="49" spans="1:4" ht="35.25" customHeight="1">
      <c r="A49" s="158" t="s">
        <v>40</v>
      </c>
      <c r="B49" s="159"/>
      <c r="C49" s="159"/>
      <c r="D49" s="159"/>
    </row>
    <row r="50" spans="1:4" ht="15" customHeight="1">
      <c r="A50" s="25" t="s">
        <v>41</v>
      </c>
      <c r="B50" s="25" t="s">
        <v>42</v>
      </c>
      <c r="C50" s="25" t="s">
        <v>36</v>
      </c>
      <c r="D50" s="25" t="s">
        <v>28</v>
      </c>
    </row>
    <row r="51" spans="1:4">
      <c r="A51" s="26" t="s">
        <v>8</v>
      </c>
      <c r="B51" s="27" t="s">
        <v>43</v>
      </c>
      <c r="C51" s="28">
        <f>Coordenador!C51</f>
        <v>0.2</v>
      </c>
      <c r="D51" s="29">
        <f>D34*C51</f>
        <v>1086.2719999999999</v>
      </c>
    </row>
    <row r="52" spans="1:4">
      <c r="A52" s="26" t="s">
        <v>10</v>
      </c>
      <c r="B52" s="27" t="s">
        <v>44</v>
      </c>
      <c r="C52" s="72">
        <f>Coordenador!C52</f>
        <v>2.5000000000000001E-2</v>
      </c>
      <c r="D52" s="29">
        <f>D34*C52</f>
        <v>135.78399999999999</v>
      </c>
    </row>
    <row r="53" spans="1:4" ht="15" customHeight="1">
      <c r="A53" s="26" t="s">
        <v>13</v>
      </c>
      <c r="B53" s="27" t="s">
        <v>45</v>
      </c>
      <c r="C53" s="30">
        <f>Coordenador!C53</f>
        <v>0.01</v>
      </c>
      <c r="D53" s="29">
        <f>D34*C53</f>
        <v>54.313600000000001</v>
      </c>
    </row>
    <row r="54" spans="1:4">
      <c r="A54" s="26" t="s">
        <v>15</v>
      </c>
      <c r="B54" s="27" t="s">
        <v>46</v>
      </c>
      <c r="C54" s="72">
        <f>Coordenador!C54</f>
        <v>1.4999999999999999E-2</v>
      </c>
      <c r="D54" s="29">
        <f>D34*C54</f>
        <v>81.470399999999998</v>
      </c>
    </row>
    <row r="55" spans="1:4">
      <c r="A55" s="26" t="s">
        <v>17</v>
      </c>
      <c r="B55" s="27" t="s">
        <v>47</v>
      </c>
      <c r="C55" s="72">
        <f>Coordenador!C55</f>
        <v>0.01</v>
      </c>
      <c r="D55" s="29">
        <f>D34*C55</f>
        <v>54.313600000000001</v>
      </c>
    </row>
    <row r="56" spans="1:4">
      <c r="A56" s="26" t="s">
        <v>48</v>
      </c>
      <c r="B56" s="27" t="s">
        <v>49</v>
      </c>
      <c r="C56" s="28">
        <f>Coordenador!C56</f>
        <v>6.0000000000000001E-3</v>
      </c>
      <c r="D56" s="29">
        <f>D34*C56</f>
        <v>32.588160000000002</v>
      </c>
    </row>
    <row r="57" spans="1:4">
      <c r="A57" s="26" t="s">
        <v>50</v>
      </c>
      <c r="B57" s="27" t="s">
        <v>51</v>
      </c>
      <c r="C57" s="28">
        <f>Coordenador!C57</f>
        <v>2E-3</v>
      </c>
      <c r="D57" s="29">
        <f>D34*C57</f>
        <v>10.862719999999999</v>
      </c>
    </row>
    <row r="58" spans="1:4">
      <c r="A58" s="26" t="s">
        <v>52</v>
      </c>
      <c r="B58" s="27" t="s">
        <v>53</v>
      </c>
      <c r="C58" s="72">
        <f>Coordenador!C58</f>
        <v>0.08</v>
      </c>
      <c r="D58" s="29">
        <f>D34*C58</f>
        <v>434.50880000000001</v>
      </c>
    </row>
    <row r="59" spans="1:4" ht="15">
      <c r="A59" s="169" t="s">
        <v>54</v>
      </c>
      <c r="B59" s="169"/>
      <c r="C59" s="31">
        <f>SUM(C51:C58)</f>
        <v>0.34800000000000003</v>
      </c>
      <c r="D59" s="32">
        <f>SUM(D51:D58)</f>
        <v>1890.11328</v>
      </c>
    </row>
    <row r="60" spans="1:4" ht="35.25" customHeight="1">
      <c r="A60" s="160" t="s">
        <v>194</v>
      </c>
      <c r="B60" s="161"/>
      <c r="C60" s="161"/>
      <c r="D60" s="162"/>
    </row>
    <row r="61" spans="1:4" ht="35.25" customHeight="1">
      <c r="A61" s="163" t="s">
        <v>195</v>
      </c>
      <c r="B61" s="164"/>
      <c r="C61" s="164"/>
      <c r="D61" s="165"/>
    </row>
    <row r="62" spans="1:4" ht="35.25" customHeight="1">
      <c r="A62" s="170" t="s">
        <v>196</v>
      </c>
      <c r="B62" s="167"/>
      <c r="C62" s="167"/>
      <c r="D62" s="168"/>
    </row>
    <row r="63" spans="1:4" ht="15">
      <c r="A63" s="61"/>
      <c r="B63" s="61"/>
      <c r="C63" s="61"/>
      <c r="D63" s="61"/>
    </row>
    <row r="64" spans="1:4" ht="20.25" customHeight="1">
      <c r="A64" s="158" t="s">
        <v>55</v>
      </c>
      <c r="B64" s="159"/>
      <c r="C64" s="159"/>
      <c r="D64" s="159"/>
    </row>
    <row r="65" spans="1:4" ht="30">
      <c r="A65" s="57" t="s">
        <v>56</v>
      </c>
      <c r="B65" s="57" t="s">
        <v>57</v>
      </c>
      <c r="C65" s="57" t="s">
        <v>58</v>
      </c>
      <c r="D65" s="57" t="s">
        <v>59</v>
      </c>
    </row>
    <row r="66" spans="1:4">
      <c r="A66" s="62" t="s">
        <v>8</v>
      </c>
      <c r="B66" s="33" t="s">
        <v>209</v>
      </c>
      <c r="C66" s="100">
        <f>'Adv. Sênior'!C66</f>
        <v>5.5</v>
      </c>
      <c r="D66" s="73">
        <f>IF((C66*22*2)-(D32*6%)&gt;0,(C66*22*2)-(D32*6%),0)</f>
        <v>0</v>
      </c>
    </row>
    <row r="67" spans="1:4" ht="42.75">
      <c r="A67" s="62" t="s">
        <v>10</v>
      </c>
      <c r="B67" s="102" t="s">
        <v>210</v>
      </c>
      <c r="C67" s="100">
        <f>'Adv. Sênior'!C67</f>
        <v>22.400000000000002</v>
      </c>
      <c r="D67" s="82">
        <f>C67*22</f>
        <v>492.80000000000007</v>
      </c>
    </row>
    <row r="68" spans="1:4" ht="29.25">
      <c r="A68" s="62" t="s">
        <v>13</v>
      </c>
      <c r="B68" s="33" t="s">
        <v>211</v>
      </c>
      <c r="C68" s="173">
        <f>663.44*0.2</f>
        <v>132.68800000000002</v>
      </c>
      <c r="D68" s="174"/>
    </row>
    <row r="69" spans="1:4" ht="28.5">
      <c r="A69" s="62" t="s">
        <v>15</v>
      </c>
      <c r="B69" s="33" t="s">
        <v>197</v>
      </c>
      <c r="C69" s="175"/>
      <c r="D69" s="176"/>
    </row>
    <row r="70" spans="1:4" ht="28.5">
      <c r="A70" s="62" t="s">
        <v>17</v>
      </c>
      <c r="B70" s="33" t="s">
        <v>197</v>
      </c>
      <c r="C70" s="175"/>
      <c r="D70" s="176"/>
    </row>
    <row r="71" spans="1:4" ht="38.25" customHeight="1">
      <c r="A71" s="62" t="s">
        <v>48</v>
      </c>
      <c r="B71" s="33" t="s">
        <v>197</v>
      </c>
      <c r="C71" s="177"/>
      <c r="D71" s="178"/>
    </row>
    <row r="72" spans="1:4" ht="15">
      <c r="A72" s="34"/>
      <c r="B72" s="55" t="s">
        <v>60</v>
      </c>
      <c r="C72" s="171">
        <f>D66+D67+C68+C69+C70+C71</f>
        <v>625.48800000000006</v>
      </c>
      <c r="D72" s="172"/>
    </row>
    <row r="73" spans="1:4" ht="36" customHeight="1">
      <c r="A73" s="188" t="s">
        <v>212</v>
      </c>
      <c r="B73" s="189"/>
      <c r="C73" s="189"/>
      <c r="D73" s="189"/>
    </row>
    <row r="74" spans="1:4">
      <c r="A74" s="153"/>
      <c r="B74" s="154"/>
      <c r="C74" s="154"/>
      <c r="D74" s="154"/>
    </row>
    <row r="75" spans="1:4" ht="36.75" customHeight="1">
      <c r="A75" s="151" t="s">
        <v>61</v>
      </c>
      <c r="B75" s="152"/>
      <c r="C75" s="152"/>
      <c r="D75" s="152"/>
    </row>
    <row r="76" spans="1:4" ht="30">
      <c r="A76" s="56">
        <v>2</v>
      </c>
      <c r="B76" s="56" t="s">
        <v>62</v>
      </c>
      <c r="C76" s="56" t="s">
        <v>36</v>
      </c>
      <c r="D76" s="56" t="s">
        <v>28</v>
      </c>
    </row>
    <row r="77" spans="1:4" ht="28.5">
      <c r="A77" s="54" t="s">
        <v>34</v>
      </c>
      <c r="B77" s="35" t="s">
        <v>35</v>
      </c>
      <c r="C77" s="36">
        <f>C44</f>
        <v>0.14973284444444446</v>
      </c>
      <c r="D77" s="37">
        <f>D44</f>
        <v>813.2529820017777</v>
      </c>
    </row>
    <row r="78" spans="1:4">
      <c r="A78" s="54" t="s">
        <v>41</v>
      </c>
      <c r="B78" s="35" t="s">
        <v>42</v>
      </c>
      <c r="C78" s="36">
        <f>C59</f>
        <v>0.34800000000000003</v>
      </c>
      <c r="D78" s="37">
        <f>D59</f>
        <v>1890.11328</v>
      </c>
    </row>
    <row r="79" spans="1:4">
      <c r="A79" s="54" t="s">
        <v>56</v>
      </c>
      <c r="B79" s="35" t="s">
        <v>57</v>
      </c>
      <c r="C79" s="36" t="s">
        <v>0</v>
      </c>
      <c r="D79" s="37">
        <f>C72</f>
        <v>625.48800000000006</v>
      </c>
    </row>
    <row r="80" spans="1:4" ht="15">
      <c r="A80" s="136" t="s">
        <v>63</v>
      </c>
      <c r="B80" s="136"/>
      <c r="C80" s="38" t="s">
        <v>0</v>
      </c>
      <c r="D80" s="18">
        <f>SUM(D77:D79)</f>
        <v>3328.8542620017779</v>
      </c>
    </row>
    <row r="81" spans="1:4">
      <c r="A81" s="39"/>
      <c r="B81" s="40"/>
      <c r="C81" s="40"/>
      <c r="D81" s="40"/>
    </row>
    <row r="82" spans="1:4">
      <c r="A82" s="39"/>
      <c r="B82" s="40"/>
      <c r="C82" s="40"/>
      <c r="D82" s="40"/>
    </row>
    <row r="83" spans="1:4" ht="31.5" customHeight="1">
      <c r="A83" s="151" t="s">
        <v>64</v>
      </c>
      <c r="B83" s="152"/>
      <c r="C83" s="152"/>
      <c r="D83" s="152"/>
    </row>
    <row r="84" spans="1:4" ht="15">
      <c r="A84" s="56">
        <v>3</v>
      </c>
      <c r="B84" s="56" t="s">
        <v>65</v>
      </c>
      <c r="C84" s="56" t="s">
        <v>36</v>
      </c>
      <c r="D84" s="56" t="s">
        <v>28</v>
      </c>
    </row>
    <row r="85" spans="1:4">
      <c r="A85" s="54" t="s">
        <v>8</v>
      </c>
      <c r="B85" s="105" t="s">
        <v>66</v>
      </c>
      <c r="C85" s="108">
        <v>0</v>
      </c>
      <c r="D85" s="14">
        <f t="shared" ref="D85:D90" si="0">D$34*C85</f>
        <v>0</v>
      </c>
    </row>
    <row r="86" spans="1:4" ht="49.5">
      <c r="A86" s="54" t="s">
        <v>10</v>
      </c>
      <c r="B86" s="105" t="s">
        <v>223</v>
      </c>
      <c r="C86" s="108">
        <v>0</v>
      </c>
      <c r="D86" s="14">
        <f t="shared" si="0"/>
        <v>0</v>
      </c>
    </row>
    <row r="87" spans="1:4" ht="62.25">
      <c r="A87" s="54" t="s">
        <v>13</v>
      </c>
      <c r="B87" s="105" t="s">
        <v>224</v>
      </c>
      <c r="C87" s="108">
        <v>0</v>
      </c>
      <c r="D87" s="14">
        <f t="shared" si="0"/>
        <v>0</v>
      </c>
    </row>
    <row r="88" spans="1:4">
      <c r="A88" s="54" t="s">
        <v>15</v>
      </c>
      <c r="B88" s="105" t="s">
        <v>67</v>
      </c>
      <c r="C88" s="108">
        <v>0</v>
      </c>
      <c r="D88" s="14">
        <f t="shared" si="0"/>
        <v>0</v>
      </c>
    </row>
    <row r="89" spans="1:4" ht="62.25">
      <c r="A89" s="54" t="s">
        <v>17</v>
      </c>
      <c r="B89" s="105" t="s">
        <v>225</v>
      </c>
      <c r="C89" s="108">
        <v>0</v>
      </c>
      <c r="D89" s="14">
        <f t="shared" si="0"/>
        <v>0</v>
      </c>
    </row>
    <row r="90" spans="1:4" ht="62.25">
      <c r="A90" s="54" t="s">
        <v>48</v>
      </c>
      <c r="B90" s="105" t="s">
        <v>226</v>
      </c>
      <c r="C90" s="108">
        <v>0</v>
      </c>
      <c r="D90" s="14">
        <f t="shared" si="0"/>
        <v>0</v>
      </c>
    </row>
    <row r="91" spans="1:4" ht="15">
      <c r="A91" s="136" t="s">
        <v>68</v>
      </c>
      <c r="B91" s="136"/>
      <c r="C91" s="44">
        <f>SUM(C85:C90)</f>
        <v>0</v>
      </c>
      <c r="D91" s="18">
        <f>SUM(D85:D90)</f>
        <v>0</v>
      </c>
    </row>
    <row r="92" spans="1:4" ht="15">
      <c r="A92" s="60"/>
      <c r="B92" s="61"/>
      <c r="C92" s="61"/>
      <c r="D92" s="61"/>
    </row>
    <row r="93" spans="1:4" ht="15">
      <c r="A93" s="151" t="s">
        <v>69</v>
      </c>
      <c r="B93" s="152"/>
      <c r="C93" s="152"/>
      <c r="D93" s="152"/>
    </row>
    <row r="94" spans="1:4">
      <c r="A94" s="4"/>
      <c r="B94" s="4"/>
      <c r="C94" s="4"/>
      <c r="D94" s="4"/>
    </row>
    <row r="95" spans="1:4" ht="63.75" customHeight="1">
      <c r="A95" s="155" t="s">
        <v>198</v>
      </c>
      <c r="B95" s="156"/>
      <c r="C95" s="156"/>
      <c r="D95" s="157"/>
    </row>
    <row r="96" spans="1:4" ht="15">
      <c r="A96" s="58"/>
      <c r="B96" s="59"/>
      <c r="C96" s="59"/>
      <c r="D96" s="59"/>
    </row>
    <row r="97" spans="1:4" ht="39" customHeight="1">
      <c r="A97" s="151" t="s">
        <v>70</v>
      </c>
      <c r="B97" s="152"/>
      <c r="C97" s="152"/>
      <c r="D97" s="152"/>
    </row>
    <row r="98" spans="1:4" ht="15">
      <c r="A98" s="56" t="s">
        <v>71</v>
      </c>
      <c r="B98" s="56" t="s">
        <v>72</v>
      </c>
      <c r="C98" s="56" t="s">
        <v>36</v>
      </c>
      <c r="D98" s="56" t="s">
        <v>28</v>
      </c>
    </row>
    <row r="99" spans="1:4" ht="45">
      <c r="A99" s="54" t="s">
        <v>8</v>
      </c>
      <c r="B99" s="35" t="s">
        <v>199</v>
      </c>
      <c r="C99" s="74">
        <f>Coordenador!C99</f>
        <v>9.9537037037037021E-2</v>
      </c>
      <c r="D99" s="14">
        <f t="shared" ref="D99:D104" si="1">D$34*C99</f>
        <v>540.6214814814814</v>
      </c>
    </row>
    <row r="100" spans="1:4">
      <c r="A100" s="54" t="s">
        <v>10</v>
      </c>
      <c r="B100" s="35" t="s">
        <v>73</v>
      </c>
      <c r="C100" s="108">
        <v>0</v>
      </c>
      <c r="D100" s="14">
        <f t="shared" si="1"/>
        <v>0</v>
      </c>
    </row>
    <row r="101" spans="1:4">
      <c r="A101" s="54" t="s">
        <v>13</v>
      </c>
      <c r="B101" s="35" t="s">
        <v>74</v>
      </c>
      <c r="C101" s="108">
        <v>0</v>
      </c>
      <c r="D101" s="14">
        <f t="shared" si="1"/>
        <v>0</v>
      </c>
    </row>
    <row r="102" spans="1:4" ht="28.5">
      <c r="A102" s="54" t="s">
        <v>15</v>
      </c>
      <c r="B102" s="35" t="s">
        <v>75</v>
      </c>
      <c r="C102" s="108">
        <v>0</v>
      </c>
      <c r="D102" s="14">
        <f t="shared" si="1"/>
        <v>0</v>
      </c>
    </row>
    <row r="103" spans="1:4" ht="28.5">
      <c r="A103" s="54" t="s">
        <v>17</v>
      </c>
      <c r="B103" s="35" t="s">
        <v>76</v>
      </c>
      <c r="C103" s="108">
        <v>0</v>
      </c>
      <c r="D103" s="14">
        <f t="shared" si="1"/>
        <v>0</v>
      </c>
    </row>
    <row r="104" spans="1:4">
      <c r="A104" s="54" t="s">
        <v>48</v>
      </c>
      <c r="B104" s="35" t="s">
        <v>77</v>
      </c>
      <c r="C104" s="108">
        <v>0</v>
      </c>
      <c r="D104" s="14">
        <f t="shared" si="1"/>
        <v>0</v>
      </c>
    </row>
    <row r="105" spans="1:4" ht="15">
      <c r="A105" s="136" t="s">
        <v>78</v>
      </c>
      <c r="B105" s="136"/>
      <c r="C105" s="44">
        <f>SUM(C99:C104)</f>
        <v>9.9537037037037021E-2</v>
      </c>
      <c r="D105" s="18">
        <f>SUM(D99:D104)</f>
        <v>540.6214814814814</v>
      </c>
    </row>
    <row r="106" spans="1:4" ht="15">
      <c r="A106" s="60"/>
      <c r="B106" s="61"/>
      <c r="C106" s="61"/>
      <c r="D106" s="61"/>
    </row>
    <row r="107" spans="1:4" ht="48.75" customHeight="1">
      <c r="A107" s="158" t="s">
        <v>79</v>
      </c>
      <c r="B107" s="159"/>
      <c r="C107" s="159"/>
      <c r="D107" s="159"/>
    </row>
    <row r="108" spans="1:4" ht="30">
      <c r="A108" s="56">
        <v>4</v>
      </c>
      <c r="B108" s="56" t="s">
        <v>80</v>
      </c>
      <c r="C108" s="56" t="s">
        <v>36</v>
      </c>
      <c r="D108" s="56" t="s">
        <v>28</v>
      </c>
    </row>
    <row r="109" spans="1:4" ht="18" customHeight="1">
      <c r="A109" s="54" t="s">
        <v>71</v>
      </c>
      <c r="B109" s="35" t="s">
        <v>81</v>
      </c>
      <c r="C109" s="36">
        <f>C105</f>
        <v>9.9537037037037021E-2</v>
      </c>
      <c r="D109" s="37">
        <f>D105</f>
        <v>540.6214814814814</v>
      </c>
    </row>
    <row r="110" spans="1:4" ht="15">
      <c r="A110" s="136" t="s">
        <v>82</v>
      </c>
      <c r="B110" s="136"/>
      <c r="C110" s="38" t="s">
        <v>0</v>
      </c>
      <c r="D110" s="18">
        <f>SUM(D109:D109)</f>
        <v>540.6214814814814</v>
      </c>
    </row>
    <row r="111" spans="1:4" ht="15">
      <c r="A111" s="60"/>
      <c r="B111" s="61"/>
      <c r="C111" s="61"/>
      <c r="D111" s="61"/>
    </row>
    <row r="112" spans="1:4" ht="15">
      <c r="A112" s="151" t="s">
        <v>83</v>
      </c>
      <c r="B112" s="152"/>
      <c r="C112" s="152"/>
      <c r="D112" s="152"/>
    </row>
    <row r="113" spans="1:4" ht="15">
      <c r="A113" s="57">
        <v>5</v>
      </c>
      <c r="B113" s="139" t="s">
        <v>84</v>
      </c>
      <c r="C113" s="139"/>
      <c r="D113" s="57" t="s">
        <v>28</v>
      </c>
    </row>
    <row r="114" spans="1:4">
      <c r="A114" s="54" t="s">
        <v>8</v>
      </c>
      <c r="B114" s="140" t="s">
        <v>85</v>
      </c>
      <c r="C114" s="140"/>
      <c r="D114" s="37"/>
    </row>
    <row r="115" spans="1:4">
      <c r="A115" s="54" t="s">
        <v>10</v>
      </c>
      <c r="B115" s="140" t="s">
        <v>86</v>
      </c>
      <c r="C115" s="140"/>
      <c r="D115" s="37"/>
    </row>
    <row r="116" spans="1:4">
      <c r="A116" s="54" t="s">
        <v>13</v>
      </c>
      <c r="B116" s="140" t="s">
        <v>30</v>
      </c>
      <c r="C116" s="140"/>
      <c r="D116" s="37"/>
    </row>
    <row r="117" spans="1:4" ht="15">
      <c r="A117" s="34"/>
      <c r="B117" s="136" t="s">
        <v>87</v>
      </c>
      <c r="C117" s="136"/>
      <c r="D117" s="18">
        <f>SUM(D114:D116)</f>
        <v>0</v>
      </c>
    </row>
    <row r="118" spans="1:4" ht="15">
      <c r="A118" s="141" t="s">
        <v>200</v>
      </c>
      <c r="B118" s="142"/>
      <c r="C118" s="142"/>
      <c r="D118" s="142"/>
    </row>
    <row r="119" spans="1:4" ht="15">
      <c r="A119" s="143"/>
      <c r="B119" s="144"/>
      <c r="C119" s="144"/>
      <c r="D119" s="144"/>
    </row>
    <row r="120" spans="1:4" ht="15">
      <c r="A120" s="145" t="s">
        <v>88</v>
      </c>
      <c r="B120" s="145"/>
      <c r="C120" s="145"/>
      <c r="D120" s="145"/>
    </row>
    <row r="121" spans="1:4" ht="15">
      <c r="A121" s="56">
        <v>6</v>
      </c>
      <c r="B121" s="56" t="s">
        <v>89</v>
      </c>
      <c r="C121" s="56" t="s">
        <v>36</v>
      </c>
      <c r="D121" s="56" t="s">
        <v>28</v>
      </c>
    </row>
    <row r="122" spans="1:4">
      <c r="A122" s="16" t="s">
        <v>8</v>
      </c>
      <c r="B122" s="3" t="s">
        <v>90</v>
      </c>
      <c r="C122" s="43">
        <f>Coordenador!C122</f>
        <v>0</v>
      </c>
      <c r="D122" s="45">
        <f>(D34+D80+D91+D110+D117)*C122</f>
        <v>0</v>
      </c>
    </row>
    <row r="123" spans="1:4">
      <c r="A123" s="16" t="s">
        <v>10</v>
      </c>
      <c r="B123" s="3" t="s">
        <v>91</v>
      </c>
      <c r="C123" s="43">
        <f>Coordenador!C123</f>
        <v>0</v>
      </c>
      <c r="D123" s="45">
        <f>(D34+D80+D91+D110+D117+D122)*C123</f>
        <v>0</v>
      </c>
    </row>
    <row r="124" spans="1:4" ht="15">
      <c r="A124" s="16" t="s">
        <v>13</v>
      </c>
      <c r="B124" s="3" t="s">
        <v>92</v>
      </c>
      <c r="C124" s="46">
        <f>SUM(C125:C127)</f>
        <v>9.4400000000000012E-2</v>
      </c>
      <c r="D124" s="47">
        <f>((D139+D122+D123)/(1-C124))*C124</f>
        <v>969.52174711221255</v>
      </c>
    </row>
    <row r="125" spans="1:4">
      <c r="A125" s="33"/>
      <c r="B125" s="3" t="s">
        <v>93</v>
      </c>
      <c r="C125" s="43">
        <f>Coordenador!C125</f>
        <v>7.7999999999999996E-3</v>
      </c>
      <c r="D125" s="45">
        <f>((D139+D122+D123)/(1-C124))*C125</f>
        <v>80.108788426644665</v>
      </c>
    </row>
    <row r="126" spans="1:4">
      <c r="A126" s="33"/>
      <c r="B126" s="3" t="s">
        <v>94</v>
      </c>
      <c r="C126" s="48">
        <f>Coordenador!C126</f>
        <v>3.6600000000000001E-2</v>
      </c>
      <c r="D126" s="45">
        <f>((D139+D122+D123)/(1-C124))*C126</f>
        <v>375.89508415579422</v>
      </c>
    </row>
    <row r="127" spans="1:4">
      <c r="A127" s="33"/>
      <c r="B127" s="3" t="s">
        <v>95</v>
      </c>
      <c r="C127" s="43">
        <f>Coordenador!C127</f>
        <v>0.05</v>
      </c>
      <c r="D127" s="45">
        <f>((D139+D122+D123)/(1-C124))*C127</f>
        <v>513.51787452977351</v>
      </c>
    </row>
    <row r="128" spans="1:4" ht="15">
      <c r="A128" s="34"/>
      <c r="B128" s="55" t="s">
        <v>96</v>
      </c>
      <c r="C128" s="44"/>
      <c r="D128" s="18">
        <f>D122+D123+D124</f>
        <v>969.52174711221255</v>
      </c>
    </row>
    <row r="129" spans="1:4" ht="27" customHeight="1">
      <c r="A129" s="146" t="s">
        <v>201</v>
      </c>
      <c r="B129" s="147"/>
      <c r="C129" s="147"/>
      <c r="D129" s="147"/>
    </row>
    <row r="130" spans="1:4" ht="35.25" customHeight="1">
      <c r="A130" s="148" t="s">
        <v>202</v>
      </c>
      <c r="B130" s="149"/>
      <c r="C130" s="149"/>
      <c r="D130" s="149"/>
    </row>
    <row r="131" spans="1:4">
      <c r="A131" s="49"/>
      <c r="B131" s="49"/>
      <c r="C131" s="49"/>
      <c r="D131" s="49"/>
    </row>
    <row r="132" spans="1:4" ht="18.75" customHeight="1">
      <c r="A132" s="150" t="s">
        <v>97</v>
      </c>
      <c r="B132" s="150"/>
      <c r="C132" s="150"/>
      <c r="D132" s="150"/>
    </row>
    <row r="133" spans="1:4" ht="15">
      <c r="A133" s="34"/>
      <c r="B133" s="138" t="s">
        <v>98</v>
      </c>
      <c r="C133" s="138"/>
      <c r="D133" s="56" t="s">
        <v>99</v>
      </c>
    </row>
    <row r="134" spans="1:4">
      <c r="A134" s="50" t="s">
        <v>8</v>
      </c>
      <c r="B134" s="137" t="s">
        <v>100</v>
      </c>
      <c r="C134" s="137"/>
      <c r="D134" s="37">
        <f>D34</f>
        <v>5431.36</v>
      </c>
    </row>
    <row r="135" spans="1:4">
      <c r="A135" s="50" t="s">
        <v>10</v>
      </c>
      <c r="B135" s="137" t="s">
        <v>101</v>
      </c>
      <c r="C135" s="137"/>
      <c r="D135" s="37">
        <f>D80</f>
        <v>3328.8542620017779</v>
      </c>
    </row>
    <row r="136" spans="1:4">
      <c r="A136" s="50" t="s">
        <v>13</v>
      </c>
      <c r="B136" s="137" t="s">
        <v>102</v>
      </c>
      <c r="C136" s="137"/>
      <c r="D136" s="37">
        <f>D91</f>
        <v>0</v>
      </c>
    </row>
    <row r="137" spans="1:4">
      <c r="A137" s="50" t="s">
        <v>15</v>
      </c>
      <c r="B137" s="137" t="s">
        <v>103</v>
      </c>
      <c r="C137" s="137"/>
      <c r="D137" s="14">
        <f>D110</f>
        <v>540.6214814814814</v>
      </c>
    </row>
    <row r="138" spans="1:4">
      <c r="A138" s="50" t="s">
        <v>17</v>
      </c>
      <c r="B138" s="137" t="s">
        <v>104</v>
      </c>
      <c r="C138" s="137"/>
      <c r="D138" s="37">
        <f>D117</f>
        <v>0</v>
      </c>
    </row>
    <row r="139" spans="1:4" ht="15">
      <c r="A139" s="136" t="s">
        <v>105</v>
      </c>
      <c r="B139" s="136"/>
      <c r="C139" s="136"/>
      <c r="D139" s="18">
        <f>SUM(D134:D138)</f>
        <v>9300.8357434832578</v>
      </c>
    </row>
    <row r="140" spans="1:4">
      <c r="A140" s="50" t="s">
        <v>48</v>
      </c>
      <c r="B140" s="135" t="s">
        <v>106</v>
      </c>
      <c r="C140" s="135"/>
      <c r="D140" s="37">
        <f>D128</f>
        <v>969.52174711221255</v>
      </c>
    </row>
    <row r="141" spans="1:4" ht="15">
      <c r="A141" s="136" t="s">
        <v>107</v>
      </c>
      <c r="B141" s="136"/>
      <c r="C141" s="136"/>
      <c r="D141" s="18">
        <f>TRUNC((D139+D140),2)</f>
        <v>10270.35</v>
      </c>
    </row>
    <row r="142" spans="1:4" ht="24.75" customHeight="1">
      <c r="A142" s="195" t="s">
        <v>203</v>
      </c>
      <c r="B142" s="195"/>
      <c r="C142" s="195"/>
      <c r="D142" s="195"/>
    </row>
  </sheetData>
  <sheetProtection selectLockedCells="1"/>
  <mergeCells count="78">
    <mergeCell ref="A73:D73"/>
    <mergeCell ref="A11:B11"/>
    <mergeCell ref="A7:B7"/>
    <mergeCell ref="C7:D7"/>
    <mergeCell ref="A8:B8"/>
    <mergeCell ref="C8:D8"/>
    <mergeCell ref="A10:D10"/>
    <mergeCell ref="B26:C26"/>
    <mergeCell ref="A12:B12"/>
    <mergeCell ref="B15:C15"/>
    <mergeCell ref="B16:C16"/>
    <mergeCell ref="B17:C17"/>
    <mergeCell ref="B18:C18"/>
    <mergeCell ref="B19:C19"/>
    <mergeCell ref="A21:D21"/>
    <mergeCell ref="A22:D22"/>
    <mergeCell ref="B23:C23"/>
    <mergeCell ref="B24:C24"/>
    <mergeCell ref="B25:C25"/>
    <mergeCell ref="A44:B44"/>
    <mergeCell ref="B27:C27"/>
    <mergeCell ref="A30:D30"/>
    <mergeCell ref="B31:C31"/>
    <mergeCell ref="B32:C32"/>
    <mergeCell ref="B33:C33"/>
    <mergeCell ref="A34:C34"/>
    <mergeCell ref="A35:D35"/>
    <mergeCell ref="A36:D36"/>
    <mergeCell ref="A37:D37"/>
    <mergeCell ref="A38:D38"/>
    <mergeCell ref="A42:B42"/>
    <mergeCell ref="C72:D72"/>
    <mergeCell ref="A45:D45"/>
    <mergeCell ref="A46:D46"/>
    <mergeCell ref="A47:D47"/>
    <mergeCell ref="A49:D49"/>
    <mergeCell ref="A64:D64"/>
    <mergeCell ref="C68:D68"/>
    <mergeCell ref="C69:D69"/>
    <mergeCell ref="C70:D70"/>
    <mergeCell ref="C71:D71"/>
    <mergeCell ref="A59:B59"/>
    <mergeCell ref="A60:D60"/>
    <mergeCell ref="A61:D61"/>
    <mergeCell ref="A62:D62"/>
    <mergeCell ref="A112:D112"/>
    <mergeCell ref="A74:D74"/>
    <mergeCell ref="A75:D75"/>
    <mergeCell ref="A80:B80"/>
    <mergeCell ref="A83:D83"/>
    <mergeCell ref="A91:B91"/>
    <mergeCell ref="A93:D93"/>
    <mergeCell ref="A95:D95"/>
    <mergeCell ref="A97:D97"/>
    <mergeCell ref="A105:B105"/>
    <mergeCell ref="A107:D107"/>
    <mergeCell ref="A110:B110"/>
    <mergeCell ref="B133:C133"/>
    <mergeCell ref="B113:C113"/>
    <mergeCell ref="B114:C114"/>
    <mergeCell ref="B115:C115"/>
    <mergeCell ref="B116:C116"/>
    <mergeCell ref="B117:C117"/>
    <mergeCell ref="A118:D118"/>
    <mergeCell ref="A119:D119"/>
    <mergeCell ref="A120:D120"/>
    <mergeCell ref="A129:D129"/>
    <mergeCell ref="A130:D130"/>
    <mergeCell ref="A132:D132"/>
    <mergeCell ref="A142:D142"/>
    <mergeCell ref="B140:C140"/>
    <mergeCell ref="A141:C141"/>
    <mergeCell ref="B134:C134"/>
    <mergeCell ref="B135:C135"/>
    <mergeCell ref="B136:C136"/>
    <mergeCell ref="B137:C137"/>
    <mergeCell ref="B138:C138"/>
    <mergeCell ref="A139:C139"/>
  </mergeCells>
  <pageMargins left="0.51181102362204722" right="0.51181102362204722" top="0.78740157480314965" bottom="0.78740157480314965" header="0.31496062992125984" footer="0.31496062992125984"/>
  <pageSetup paperSize="9" scale="92" fitToHeight="4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11</vt:i4>
      </vt:variant>
    </vt:vector>
  </HeadingPairs>
  <TitlesOfParts>
    <vt:vector size="28" baseType="lpstr">
      <vt:lpstr>Profissionais e Salários</vt:lpstr>
      <vt:lpstr>Coordenador</vt:lpstr>
      <vt:lpstr>Eng. Sênior</vt:lpstr>
      <vt:lpstr>Eng. Pleno</vt:lpstr>
      <vt:lpstr>Economista</vt:lpstr>
      <vt:lpstr>Supervisor Administrativo</vt:lpstr>
      <vt:lpstr>Contador</vt:lpstr>
      <vt:lpstr>Adv. Sênior</vt:lpstr>
      <vt:lpstr>Adv. Auxiliar</vt:lpstr>
      <vt:lpstr>Adm. Auxiliar</vt:lpstr>
      <vt:lpstr>Assist. Adm.</vt:lpstr>
      <vt:lpstr>Téc. Sênior</vt:lpstr>
      <vt:lpstr>Téc. Pleno</vt:lpstr>
      <vt:lpstr>Deslocamentos Aéreo</vt:lpstr>
      <vt:lpstr>Deslocamento Terrestre</vt:lpstr>
      <vt:lpstr>Diárias</vt:lpstr>
      <vt:lpstr>Resumo</vt:lpstr>
      <vt:lpstr>'Adm. Auxiliar'!Area_de_impressao</vt:lpstr>
      <vt:lpstr>'Adv. Auxiliar'!Area_de_impressao</vt:lpstr>
      <vt:lpstr>'Adv. Sênior'!Area_de_impressao</vt:lpstr>
      <vt:lpstr>'Assist. Adm.'!Area_de_impressao</vt:lpstr>
      <vt:lpstr>Contador!Area_de_impressao</vt:lpstr>
      <vt:lpstr>Coordenador!Area_de_impressao</vt:lpstr>
      <vt:lpstr>Economista!Area_de_impressao</vt:lpstr>
      <vt:lpstr>'Eng. Pleno'!Area_de_impressao</vt:lpstr>
      <vt:lpstr>'Supervisor Administrativo'!Area_de_impressao</vt:lpstr>
      <vt:lpstr>'Téc. Pleno'!Area_de_impressao</vt:lpstr>
      <vt:lpstr>'Téc. Sênior'!Area_de_impressao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 Vinícius Borges Gonçalves</dc:creator>
  <cp:lastModifiedBy>Renan Costa - GELIC</cp:lastModifiedBy>
  <cp:lastPrinted>2019-10-30T18:38:11Z</cp:lastPrinted>
  <dcterms:created xsi:type="dcterms:W3CDTF">2019-07-23T17:22:35Z</dcterms:created>
  <dcterms:modified xsi:type="dcterms:W3CDTF">2020-08-19T19:49:13Z</dcterms:modified>
</cp:coreProperties>
</file>